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amv1\AppData\Local\Microsoft\Windows\INetCache\Content.Outlook\AX7MRGAM\"/>
    </mc:Choice>
  </mc:AlternateContent>
  <workbookProtection workbookAlgorithmName="SHA-512" workbookHashValue="IBvn/UvklY5vnzHrLxM/kjx/+jqVA8wmJ3SbZOqq0LL2PBRod/69C8hH6G6nq7KL7hjtlG3MRTi30I+oN8eq9Q==" workbookSaltValue="vcPeDqGxV/Xf1OKsXB5mNw==" workbookSpinCount="100000" lockStructure="1"/>
  <bookViews>
    <workbookView xWindow="0" yWindow="0" windowWidth="23040" windowHeight="10452" tabRatio="780" firstSheet="8" activeTab="10"/>
  </bookViews>
  <sheets>
    <sheet name="Carrie Notes" sheetId="71" state="veryHidden" r:id="rId1"/>
    <sheet name="Addl Info" sheetId="11" state="veryHidden" r:id="rId2"/>
    <sheet name="CAUTAU" sheetId="54" state="veryHidden" r:id="rId3"/>
    <sheet name="Allocations" sheetId="10" r:id="rId4"/>
    <sheet name="General Instructions" sheetId="15" r:id="rId5"/>
    <sheet name="Column Definitions" sheetId="91" r:id="rId6"/>
    <sheet name="Service Definitions" sheetId="92" r:id="rId7"/>
    <sheet name="180A" sheetId="61" state="veryHidden" r:id="rId8"/>
    <sheet name="Compliance Issues" sheetId="93" r:id="rId9"/>
    <sheet name="Nutrition Transfer Request" sheetId="103" r:id="rId10"/>
    <sheet name="180B IIIB" sheetId="79" r:id="rId11"/>
    <sheet name="180B IIIC1" sheetId="80" r:id="rId12"/>
    <sheet name="180B IIIC2" sheetId="81" r:id="rId13"/>
    <sheet name="180B IIID" sheetId="82" r:id="rId14"/>
    <sheet name="180B IIIE Age 60+ or EOD" sheetId="84" r:id="rId15"/>
    <sheet name="180B IIIE 18 and under or Disbl" sheetId="83" r:id="rId16"/>
    <sheet name="AFCSP" sheetId="95" r:id="rId17"/>
    <sheet name="SSCS" sheetId="94" r:id="rId18"/>
    <sheet name="EBS" sheetId="96" r:id="rId19"/>
    <sheet name="SPAP" sheetId="98" r:id="rId20"/>
    <sheet name="SHIP" sheetId="99" r:id="rId21"/>
    <sheet name="MIPPA" sheetId="100" r:id="rId22"/>
    <sheet name="Elder Abuse" sheetId="97" r:id="rId23"/>
    <sheet name="Overall Total (2)" sheetId="102" state="veryHidden" r:id="rId24"/>
    <sheet name="Overall Total" sheetId="101" r:id="rId25"/>
  </sheets>
  <definedNames>
    <definedName name="_xlnm._FilterDatabase" localSheetId="3" hidden="1">Allocations!$A$4:$A$80</definedName>
    <definedName name="_xlnm._FilterDatabase" localSheetId="2" hidden="1">CAUTAU!$A$5:$A$7</definedName>
    <definedName name="CAU">CAUTAU!$A$4:$A$7</definedName>
    <definedName name="CAUTAU" localSheetId="2">CAUTAU!$A$4:$A$7</definedName>
    <definedName name="CAUTAU">Allocations!$A$4:$A$92</definedName>
    <definedName name="ClaimMonth">'Addl Info'!$A$3:$A$3</definedName>
    <definedName name="Date">'Addl Info'!$A$9:$A$9</definedName>
    <definedName name="lookup">#REF!</definedName>
    <definedName name="men">CAUTAU!$A$10</definedName>
    <definedName name="Menominee_Tribe">CAUTAU!$A$10</definedName>
    <definedName name="mentribe">CAUTAU!$A$10</definedName>
    <definedName name="MIPPA">'Addl Info'!$J$9:$J$9</definedName>
    <definedName name="NSIP1">'Addl Info'!$C$9:$C$9</definedName>
    <definedName name="NSIP2">'Addl Info'!$D$9:$D$9</definedName>
    <definedName name="_xlnm.Print_Area" localSheetId="3">Allocations!$A$1:$M$80</definedName>
    <definedName name="_xlnm.Print_Area" localSheetId="2">CAUTAU!$A$1:$A$7</definedName>
    <definedName name="_xlnm.Print_Area" localSheetId="4">'General Instructions'!$A$1:$R$16</definedName>
    <definedName name="_xlnm.Print_Area" localSheetId="6">'Service Definitions'!$A$1:$E$368</definedName>
    <definedName name="_xlnm.Print_Titles" localSheetId="3">Allocations!$A:$C,Allocations!$1:$3</definedName>
    <definedName name="_xlnm.Print_Titles" localSheetId="2">CAUTAU!$A:$A,CAUTAU!$1:$3</definedName>
    <definedName name="_xlnm.Print_Titles" localSheetId="5">'Column Definitions'!$3:$3</definedName>
    <definedName name="_xlnm.Print_Titles" localSheetId="6">'Service Definitions'!$1:$1</definedName>
    <definedName name="SHIP1">'Addl Info'!$G$9:$G$9</definedName>
    <definedName name="SHIP2">'Addl Info'!$H$9:$H$9</definedName>
    <definedName name="SPAP1">'Addl Info'!$E$9:$E$9</definedName>
    <definedName name="SPAP2">'Addl Info'!$F$9:$F$9</definedName>
    <definedName name="TAU">CAUTAU!$A$8:$A$8</definedName>
    <definedName name="TitleIII">'Addl Info'!$B$9:$B$9</definedName>
    <definedName name="Z_89953FCB_456A_4C2D_8912_B30825F750D3_.wvu.FilterData" localSheetId="3" hidden="1">Allocations!$A$4:$A$80</definedName>
    <definedName name="Z_89953FCB_456A_4C2D_8912_B30825F750D3_.wvu.FilterData" localSheetId="2" hidden="1">CAUTAU!$A$5:$A$7</definedName>
    <definedName name="Z_89953FCB_456A_4C2D_8912_B30825F750D3_.wvu.PrintArea" localSheetId="3" hidden="1">Allocations!$A$1:$M$80</definedName>
    <definedName name="Z_89953FCB_456A_4C2D_8912_B30825F750D3_.wvu.PrintArea" localSheetId="2" hidden="1">CAUTAU!$A$1:$A$7</definedName>
    <definedName name="Z_89953FCB_456A_4C2D_8912_B30825F750D3_.wvu.PrintArea" localSheetId="4" hidden="1">'General Instructions'!$A$1:$R$16</definedName>
    <definedName name="Z_89953FCB_456A_4C2D_8912_B30825F750D3_.wvu.PrintTitles" localSheetId="3" hidden="1">Allocations!$A:$C,Allocations!$1:$3</definedName>
    <definedName name="Z_89953FCB_456A_4C2D_8912_B30825F750D3_.wvu.PrintTitles" localSheetId="2" hidden="1">CAUTAU!$A:$A,CAUTAU!$1:$3</definedName>
  </definedNames>
  <calcPr calcId="162913"/>
  <customWorkbookViews>
    <customWorkbookView name="display" guid="{89953FCB-456A-4C2D-8912-B30825F750D3}" maximized="1" xWindow="-8" yWindow="-8" windowWidth="1296" windowHeight="1000" activeSheetId="1" showFormula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1" i="93" l="1"/>
  <c r="M7" i="84" l="1"/>
  <c r="N7" i="79" l="1"/>
  <c r="M7" i="79"/>
  <c r="N18" i="79"/>
  <c r="M18" i="79"/>
  <c r="C93" i="93" l="1"/>
  <c r="D90" i="93"/>
  <c r="C89" i="93"/>
  <c r="D86" i="93"/>
  <c r="C85" i="93"/>
  <c r="D76" i="93"/>
  <c r="C81" i="93"/>
  <c r="C74" i="93"/>
  <c r="D69" i="93"/>
  <c r="D68" i="93"/>
  <c r="B64" i="93"/>
  <c r="E64" i="93" s="1"/>
  <c r="B63" i="93"/>
  <c r="E63" i="93" s="1"/>
  <c r="B62" i="93"/>
  <c r="E62" i="93" s="1"/>
  <c r="B61" i="93"/>
  <c r="C58" i="93"/>
  <c r="B48" i="93" l="1"/>
  <c r="B47" i="93"/>
  <c r="B46" i="93"/>
  <c r="B45" i="93"/>
  <c r="B44" i="93"/>
  <c r="D48" i="93"/>
  <c r="D47" i="93"/>
  <c r="D44" i="93"/>
  <c r="D53" i="93"/>
  <c r="C43" i="93"/>
  <c r="O31" i="83"/>
  <c r="O23" i="83"/>
  <c r="O15" i="83"/>
  <c r="O7" i="83"/>
  <c r="O54" i="84"/>
  <c r="O36" i="84"/>
  <c r="O28" i="84"/>
  <c r="O20" i="84"/>
  <c r="O12" i="84"/>
  <c r="C34" i="93"/>
  <c r="L2" i="93" s="1"/>
  <c r="B31" i="93"/>
  <c r="D38" i="93"/>
  <c r="O55" i="82"/>
  <c r="O47" i="82"/>
  <c r="O39" i="82"/>
  <c r="O31" i="82"/>
  <c r="O23" i="82"/>
  <c r="O14" i="82"/>
  <c r="O61" i="81"/>
  <c r="O53" i="81"/>
  <c r="O45" i="81"/>
  <c r="O37" i="81"/>
  <c r="O10" i="81"/>
  <c r="D29" i="93"/>
  <c r="C25" i="93"/>
  <c r="O16" i="80"/>
  <c r="D20" i="93"/>
  <c r="D94" i="93" s="1"/>
  <c r="O41" i="79"/>
  <c r="O49" i="79"/>
  <c r="O57" i="79"/>
  <c r="O7" i="79"/>
  <c r="D11" i="93"/>
  <c r="D8" i="93"/>
  <c r="D82" i="93" s="1"/>
  <c r="D10" i="93"/>
  <c r="F46" i="84"/>
  <c r="F45" i="84"/>
  <c r="F44" i="84"/>
  <c r="N44" i="84" s="1"/>
  <c r="O44" i="84" s="1"/>
  <c r="F43" i="84"/>
  <c r="M43" i="84" s="1"/>
  <c r="F48" i="84"/>
  <c r="F42" i="84"/>
  <c r="F39" i="84"/>
  <c r="M39" i="84" s="1"/>
  <c r="N61" i="97"/>
  <c r="O61" i="97" s="1"/>
  <c r="M61" i="97"/>
  <c r="N60" i="97"/>
  <c r="O60" i="97" s="1"/>
  <c r="M60" i="97"/>
  <c r="N59" i="97"/>
  <c r="O59" i="97" s="1"/>
  <c r="M59" i="97"/>
  <c r="N58" i="97"/>
  <c r="O58" i="97" s="1"/>
  <c r="M58" i="97"/>
  <c r="N57" i="97"/>
  <c r="O57" i="97" s="1"/>
  <c r="M57" i="97"/>
  <c r="N56" i="97"/>
  <c r="O56" i="97" s="1"/>
  <c r="M56" i="97"/>
  <c r="N55" i="97"/>
  <c r="O55" i="97" s="1"/>
  <c r="M55" i="97"/>
  <c r="N54" i="97"/>
  <c r="O54" i="97" s="1"/>
  <c r="M54" i="97"/>
  <c r="N53" i="97"/>
  <c r="O53" i="97" s="1"/>
  <c r="M53" i="97"/>
  <c r="N52" i="97"/>
  <c r="O52" i="97" s="1"/>
  <c r="M52" i="97"/>
  <c r="N51" i="97"/>
  <c r="O51" i="97" s="1"/>
  <c r="M51" i="97"/>
  <c r="N50" i="97"/>
  <c r="O50" i="97" s="1"/>
  <c r="M50" i="97"/>
  <c r="N49" i="97"/>
  <c r="O49" i="97" s="1"/>
  <c r="M49" i="97"/>
  <c r="N48" i="97"/>
  <c r="O48" i="97" s="1"/>
  <c r="M48" i="97"/>
  <c r="N47" i="97"/>
  <c r="O47" i="97" s="1"/>
  <c r="M47" i="97"/>
  <c r="N46" i="97"/>
  <c r="O46" i="97" s="1"/>
  <c r="M46" i="97"/>
  <c r="N45" i="97"/>
  <c r="O45" i="97" s="1"/>
  <c r="M45" i="97"/>
  <c r="N44" i="97"/>
  <c r="O44" i="97" s="1"/>
  <c r="M44" i="97"/>
  <c r="N43" i="97"/>
  <c r="O43" i="97" s="1"/>
  <c r="M43" i="97"/>
  <c r="N42" i="97"/>
  <c r="O42" i="97" s="1"/>
  <c r="M42" i="97"/>
  <c r="N41" i="97"/>
  <c r="O41" i="97" s="1"/>
  <c r="M41" i="97"/>
  <c r="N40" i="97"/>
  <c r="O40" i="97" s="1"/>
  <c r="M40" i="97"/>
  <c r="N39" i="97"/>
  <c r="O39" i="97" s="1"/>
  <c r="M39" i="97"/>
  <c r="N38" i="97"/>
  <c r="O38" i="97" s="1"/>
  <c r="M38" i="97"/>
  <c r="N37" i="97"/>
  <c r="O37" i="97" s="1"/>
  <c r="M37" i="97"/>
  <c r="N36" i="97"/>
  <c r="O36" i="97" s="1"/>
  <c r="M36" i="97"/>
  <c r="N35" i="97"/>
  <c r="O35" i="97" s="1"/>
  <c r="M35" i="97"/>
  <c r="N34" i="97"/>
  <c r="O34" i="97" s="1"/>
  <c r="M34" i="97"/>
  <c r="N33" i="97"/>
  <c r="O33" i="97" s="1"/>
  <c r="M33" i="97"/>
  <c r="N32" i="97"/>
  <c r="O32" i="97" s="1"/>
  <c r="M32" i="97"/>
  <c r="N31" i="97"/>
  <c r="O31" i="97" s="1"/>
  <c r="M31" i="97"/>
  <c r="N30" i="97"/>
  <c r="O30" i="97" s="1"/>
  <c r="M30" i="97"/>
  <c r="N29" i="97"/>
  <c r="O29" i="97" s="1"/>
  <c r="M29" i="97"/>
  <c r="N28" i="97"/>
  <c r="O28" i="97" s="1"/>
  <c r="M28" i="97"/>
  <c r="N27" i="97"/>
  <c r="O27" i="97" s="1"/>
  <c r="M27" i="97"/>
  <c r="N26" i="97"/>
  <c r="O26" i="97" s="1"/>
  <c r="M26" i="97"/>
  <c r="N25" i="97"/>
  <c r="O25" i="97" s="1"/>
  <c r="M25" i="97"/>
  <c r="N24" i="97"/>
  <c r="O24" i="97" s="1"/>
  <c r="M24" i="97"/>
  <c r="N23" i="97"/>
  <c r="O23" i="97" s="1"/>
  <c r="M23" i="97"/>
  <c r="N22" i="97"/>
  <c r="O22" i="97" s="1"/>
  <c r="M22" i="97"/>
  <c r="N21" i="97"/>
  <c r="O21" i="97" s="1"/>
  <c r="M21" i="97"/>
  <c r="N20" i="97"/>
  <c r="O20" i="97" s="1"/>
  <c r="M20" i="97"/>
  <c r="N19" i="97"/>
  <c r="O19" i="97" s="1"/>
  <c r="M19" i="97"/>
  <c r="N18" i="97"/>
  <c r="O18" i="97" s="1"/>
  <c r="M18" i="97"/>
  <c r="N17" i="97"/>
  <c r="O17" i="97" s="1"/>
  <c r="M17" i="97"/>
  <c r="N16" i="97"/>
  <c r="O16" i="97" s="1"/>
  <c r="M16" i="97"/>
  <c r="N15" i="97"/>
  <c r="O15" i="97" s="1"/>
  <c r="M15" i="97"/>
  <c r="N14" i="97"/>
  <c r="O14" i="97" s="1"/>
  <c r="M14" i="97"/>
  <c r="N13" i="97"/>
  <c r="O13" i="97" s="1"/>
  <c r="M13" i="97"/>
  <c r="N12" i="97"/>
  <c r="O12" i="97" s="1"/>
  <c r="M12" i="97"/>
  <c r="N11" i="97"/>
  <c r="O11" i="97" s="1"/>
  <c r="M11" i="97"/>
  <c r="N10" i="97"/>
  <c r="O10" i="97" s="1"/>
  <c r="M10" i="97"/>
  <c r="N9" i="97"/>
  <c r="O9" i="97" s="1"/>
  <c r="M9" i="97"/>
  <c r="N8" i="97"/>
  <c r="O8" i="97" s="1"/>
  <c r="M8" i="97"/>
  <c r="N7" i="97"/>
  <c r="O7" i="97" s="1"/>
  <c r="M7" i="97"/>
  <c r="N61" i="100"/>
  <c r="O61" i="100" s="1"/>
  <c r="M61" i="100"/>
  <c r="N60" i="100"/>
  <c r="O60" i="100" s="1"/>
  <c r="M60" i="100"/>
  <c r="N59" i="100"/>
  <c r="O59" i="100" s="1"/>
  <c r="M59" i="100"/>
  <c r="N58" i="100"/>
  <c r="O58" i="100" s="1"/>
  <c r="M58" i="100"/>
  <c r="N57" i="100"/>
  <c r="O57" i="100" s="1"/>
  <c r="M57" i="100"/>
  <c r="N56" i="100"/>
  <c r="O56" i="100" s="1"/>
  <c r="M56" i="100"/>
  <c r="N55" i="100"/>
  <c r="O55" i="100" s="1"/>
  <c r="M55" i="100"/>
  <c r="N54" i="100"/>
  <c r="O54" i="100" s="1"/>
  <c r="M54" i="100"/>
  <c r="N53" i="100"/>
  <c r="O53" i="100" s="1"/>
  <c r="M53" i="100"/>
  <c r="N52" i="100"/>
  <c r="O52" i="100" s="1"/>
  <c r="M52" i="100"/>
  <c r="N51" i="100"/>
  <c r="O51" i="100" s="1"/>
  <c r="M51" i="100"/>
  <c r="N50" i="100"/>
  <c r="O50" i="100" s="1"/>
  <c r="M50" i="100"/>
  <c r="N49" i="100"/>
  <c r="O49" i="100" s="1"/>
  <c r="M49" i="100"/>
  <c r="N48" i="100"/>
  <c r="O48" i="100" s="1"/>
  <c r="M48" i="100"/>
  <c r="N47" i="100"/>
  <c r="O47" i="100" s="1"/>
  <c r="M47" i="100"/>
  <c r="N46" i="100"/>
  <c r="O46" i="100" s="1"/>
  <c r="M46" i="100"/>
  <c r="N45" i="100"/>
  <c r="O45" i="100" s="1"/>
  <c r="M45" i="100"/>
  <c r="N44" i="100"/>
  <c r="O44" i="100" s="1"/>
  <c r="M44" i="100"/>
  <c r="N43" i="100"/>
  <c r="O43" i="100" s="1"/>
  <c r="M43" i="100"/>
  <c r="N42" i="100"/>
  <c r="O42" i="100" s="1"/>
  <c r="M42" i="100"/>
  <c r="N41" i="100"/>
  <c r="O41" i="100" s="1"/>
  <c r="M41" i="100"/>
  <c r="N40" i="100"/>
  <c r="O40" i="100" s="1"/>
  <c r="M40" i="100"/>
  <c r="N39" i="100"/>
  <c r="O39" i="100" s="1"/>
  <c r="M39" i="100"/>
  <c r="N38" i="100"/>
  <c r="O38" i="100" s="1"/>
  <c r="M38" i="100"/>
  <c r="N37" i="100"/>
  <c r="O37" i="100" s="1"/>
  <c r="M37" i="100"/>
  <c r="N36" i="100"/>
  <c r="O36" i="100" s="1"/>
  <c r="M36" i="100"/>
  <c r="N35" i="100"/>
  <c r="O35" i="100" s="1"/>
  <c r="M35" i="100"/>
  <c r="N34" i="100"/>
  <c r="O34" i="100" s="1"/>
  <c r="M34" i="100"/>
  <c r="N33" i="100"/>
  <c r="O33" i="100" s="1"/>
  <c r="M33" i="100"/>
  <c r="N32" i="100"/>
  <c r="O32" i="100" s="1"/>
  <c r="M32" i="100"/>
  <c r="N31" i="100"/>
  <c r="O31" i="100" s="1"/>
  <c r="M31" i="100"/>
  <c r="N30" i="100"/>
  <c r="O30" i="100" s="1"/>
  <c r="M30" i="100"/>
  <c r="N29" i="100"/>
  <c r="O29" i="100" s="1"/>
  <c r="M29" i="100"/>
  <c r="N28" i="100"/>
  <c r="O28" i="100" s="1"/>
  <c r="M28" i="100"/>
  <c r="N27" i="100"/>
  <c r="O27" i="100" s="1"/>
  <c r="M27" i="100"/>
  <c r="N26" i="100"/>
  <c r="O26" i="100" s="1"/>
  <c r="M26" i="100"/>
  <c r="N25" i="100"/>
  <c r="O25" i="100" s="1"/>
  <c r="M25" i="100"/>
  <c r="N24" i="100"/>
  <c r="O24" i="100" s="1"/>
  <c r="M24" i="100"/>
  <c r="N23" i="100"/>
  <c r="O23" i="100" s="1"/>
  <c r="M23" i="100"/>
  <c r="N22" i="100"/>
  <c r="O22" i="100" s="1"/>
  <c r="M22" i="100"/>
  <c r="N21" i="100"/>
  <c r="O21" i="100" s="1"/>
  <c r="M21" i="100"/>
  <c r="N20" i="100"/>
  <c r="O20" i="100" s="1"/>
  <c r="M20" i="100"/>
  <c r="N19" i="100"/>
  <c r="O19" i="100" s="1"/>
  <c r="M19" i="100"/>
  <c r="N18" i="100"/>
  <c r="O18" i="100" s="1"/>
  <c r="M18" i="100"/>
  <c r="N17" i="100"/>
  <c r="O17" i="100" s="1"/>
  <c r="M17" i="100"/>
  <c r="N16" i="100"/>
  <c r="O16" i="100" s="1"/>
  <c r="M16" i="100"/>
  <c r="N15" i="100"/>
  <c r="O15" i="100" s="1"/>
  <c r="M15" i="100"/>
  <c r="N14" i="100"/>
  <c r="O14" i="100" s="1"/>
  <c r="M14" i="100"/>
  <c r="N13" i="100"/>
  <c r="O13" i="100" s="1"/>
  <c r="M13" i="100"/>
  <c r="N12" i="100"/>
  <c r="O12" i="100" s="1"/>
  <c r="M12" i="100"/>
  <c r="N11" i="100"/>
  <c r="O11" i="100" s="1"/>
  <c r="M11" i="100"/>
  <c r="N10" i="100"/>
  <c r="O10" i="100" s="1"/>
  <c r="M10" i="100"/>
  <c r="N9" i="100"/>
  <c r="O9" i="100" s="1"/>
  <c r="M9" i="100"/>
  <c r="N8" i="100"/>
  <c r="O8" i="100" s="1"/>
  <c r="M8" i="100"/>
  <c r="N7" i="100"/>
  <c r="O7" i="100" s="1"/>
  <c r="M7" i="100"/>
  <c r="N61" i="99"/>
  <c r="O61" i="99" s="1"/>
  <c r="M61" i="99"/>
  <c r="N60" i="99"/>
  <c r="O60" i="99" s="1"/>
  <c r="M60" i="99"/>
  <c r="N59" i="99"/>
  <c r="O59" i="99" s="1"/>
  <c r="M59" i="99"/>
  <c r="N58" i="99"/>
  <c r="O58" i="99" s="1"/>
  <c r="M58" i="99"/>
  <c r="N57" i="99"/>
  <c r="O57" i="99" s="1"/>
  <c r="M57" i="99"/>
  <c r="N56" i="99"/>
  <c r="O56" i="99" s="1"/>
  <c r="M56" i="99"/>
  <c r="N55" i="99"/>
  <c r="O55" i="99" s="1"/>
  <c r="M55" i="99"/>
  <c r="N54" i="99"/>
  <c r="O54" i="99" s="1"/>
  <c r="M54" i="99"/>
  <c r="N53" i="99"/>
  <c r="O53" i="99" s="1"/>
  <c r="M53" i="99"/>
  <c r="N52" i="99"/>
  <c r="O52" i="99" s="1"/>
  <c r="M52" i="99"/>
  <c r="N51" i="99"/>
  <c r="O51" i="99" s="1"/>
  <c r="M51" i="99"/>
  <c r="N50" i="99"/>
  <c r="O50" i="99" s="1"/>
  <c r="M50" i="99"/>
  <c r="N49" i="99"/>
  <c r="O49" i="99" s="1"/>
  <c r="M49" i="99"/>
  <c r="N48" i="99"/>
  <c r="O48" i="99" s="1"/>
  <c r="M48" i="99"/>
  <c r="N47" i="99"/>
  <c r="O47" i="99" s="1"/>
  <c r="M47" i="99"/>
  <c r="N46" i="99"/>
  <c r="O46" i="99" s="1"/>
  <c r="M46" i="99"/>
  <c r="N45" i="99"/>
  <c r="O45" i="99" s="1"/>
  <c r="M45" i="99"/>
  <c r="N44" i="99"/>
  <c r="O44" i="99" s="1"/>
  <c r="M44" i="99"/>
  <c r="N43" i="99"/>
  <c r="O43" i="99" s="1"/>
  <c r="M43" i="99"/>
  <c r="N42" i="99"/>
  <c r="O42" i="99" s="1"/>
  <c r="M42" i="99"/>
  <c r="N41" i="99"/>
  <c r="O41" i="99" s="1"/>
  <c r="M41" i="99"/>
  <c r="N40" i="99"/>
  <c r="O40" i="99" s="1"/>
  <c r="M40" i="99"/>
  <c r="N39" i="99"/>
  <c r="O39" i="99" s="1"/>
  <c r="M39" i="99"/>
  <c r="N38" i="99"/>
  <c r="O38" i="99" s="1"/>
  <c r="M38" i="99"/>
  <c r="N37" i="99"/>
  <c r="O37" i="99" s="1"/>
  <c r="M37" i="99"/>
  <c r="N36" i="99"/>
  <c r="O36" i="99" s="1"/>
  <c r="M36" i="99"/>
  <c r="N35" i="99"/>
  <c r="O35" i="99" s="1"/>
  <c r="M35" i="99"/>
  <c r="N34" i="99"/>
  <c r="O34" i="99" s="1"/>
  <c r="M34" i="99"/>
  <c r="N33" i="99"/>
  <c r="O33" i="99" s="1"/>
  <c r="M33" i="99"/>
  <c r="N32" i="99"/>
  <c r="O32" i="99" s="1"/>
  <c r="M32" i="99"/>
  <c r="N31" i="99"/>
  <c r="O31" i="99" s="1"/>
  <c r="M31" i="99"/>
  <c r="N30" i="99"/>
  <c r="O30" i="99" s="1"/>
  <c r="M30" i="99"/>
  <c r="N29" i="99"/>
  <c r="O29" i="99" s="1"/>
  <c r="M29" i="99"/>
  <c r="N28" i="99"/>
  <c r="O28" i="99" s="1"/>
  <c r="M28" i="99"/>
  <c r="N27" i="99"/>
  <c r="O27" i="99" s="1"/>
  <c r="M27" i="99"/>
  <c r="N26" i="99"/>
  <c r="O26" i="99" s="1"/>
  <c r="M26" i="99"/>
  <c r="N25" i="99"/>
  <c r="O25" i="99" s="1"/>
  <c r="M25" i="99"/>
  <c r="N24" i="99"/>
  <c r="O24" i="99" s="1"/>
  <c r="M24" i="99"/>
  <c r="N23" i="99"/>
  <c r="O23" i="99" s="1"/>
  <c r="M23" i="99"/>
  <c r="N22" i="99"/>
  <c r="O22" i="99" s="1"/>
  <c r="M22" i="99"/>
  <c r="N21" i="99"/>
  <c r="O21" i="99" s="1"/>
  <c r="M21" i="99"/>
  <c r="N20" i="99"/>
  <c r="O20" i="99" s="1"/>
  <c r="M20" i="99"/>
  <c r="N19" i="99"/>
  <c r="O19" i="99" s="1"/>
  <c r="M19" i="99"/>
  <c r="N18" i="99"/>
  <c r="O18" i="99" s="1"/>
  <c r="M18" i="99"/>
  <c r="N17" i="99"/>
  <c r="O17" i="99" s="1"/>
  <c r="M17" i="99"/>
  <c r="N16" i="99"/>
  <c r="O16" i="99" s="1"/>
  <c r="M16" i="99"/>
  <c r="N15" i="99"/>
  <c r="O15" i="99" s="1"/>
  <c r="M15" i="99"/>
  <c r="N14" i="99"/>
  <c r="O14" i="99" s="1"/>
  <c r="M14" i="99"/>
  <c r="N13" i="99"/>
  <c r="O13" i="99" s="1"/>
  <c r="M13" i="99"/>
  <c r="N12" i="99"/>
  <c r="O12" i="99" s="1"/>
  <c r="M12" i="99"/>
  <c r="N11" i="99"/>
  <c r="O11" i="99" s="1"/>
  <c r="M11" i="99"/>
  <c r="N10" i="99"/>
  <c r="O10" i="99" s="1"/>
  <c r="M10" i="99"/>
  <c r="N9" i="99"/>
  <c r="O9" i="99" s="1"/>
  <c r="M9" i="99"/>
  <c r="N8" i="99"/>
  <c r="O8" i="99" s="1"/>
  <c r="M8" i="99"/>
  <c r="N7" i="99"/>
  <c r="O7" i="99" s="1"/>
  <c r="M7" i="99"/>
  <c r="N61" i="98"/>
  <c r="O61" i="98" s="1"/>
  <c r="M61" i="98"/>
  <c r="N60" i="98"/>
  <c r="O60" i="98" s="1"/>
  <c r="M60" i="98"/>
  <c r="N59" i="98"/>
  <c r="O59" i="98" s="1"/>
  <c r="M59" i="98"/>
  <c r="N58" i="98"/>
  <c r="O58" i="98" s="1"/>
  <c r="M58" i="98"/>
  <c r="N57" i="98"/>
  <c r="O57" i="98" s="1"/>
  <c r="M57" i="98"/>
  <c r="N56" i="98"/>
  <c r="O56" i="98" s="1"/>
  <c r="M56" i="98"/>
  <c r="N55" i="98"/>
  <c r="O55" i="98" s="1"/>
  <c r="M55" i="98"/>
  <c r="N54" i="98"/>
  <c r="O54" i="98" s="1"/>
  <c r="M54" i="98"/>
  <c r="N53" i="98"/>
  <c r="O53" i="98" s="1"/>
  <c r="M53" i="98"/>
  <c r="N52" i="98"/>
  <c r="O52" i="98" s="1"/>
  <c r="M52" i="98"/>
  <c r="N51" i="98"/>
  <c r="O51" i="98" s="1"/>
  <c r="M51" i="98"/>
  <c r="N50" i="98"/>
  <c r="O50" i="98" s="1"/>
  <c r="M50" i="98"/>
  <c r="N49" i="98"/>
  <c r="O49" i="98" s="1"/>
  <c r="M49" i="98"/>
  <c r="N48" i="98"/>
  <c r="O48" i="98" s="1"/>
  <c r="M48" i="98"/>
  <c r="N47" i="98"/>
  <c r="O47" i="98" s="1"/>
  <c r="M47" i="98"/>
  <c r="N46" i="98"/>
  <c r="O46" i="98" s="1"/>
  <c r="M46" i="98"/>
  <c r="N45" i="98"/>
  <c r="O45" i="98" s="1"/>
  <c r="M45" i="98"/>
  <c r="N44" i="98"/>
  <c r="O44" i="98" s="1"/>
  <c r="M44" i="98"/>
  <c r="N43" i="98"/>
  <c r="O43" i="98" s="1"/>
  <c r="M43" i="98"/>
  <c r="N42" i="98"/>
  <c r="O42" i="98" s="1"/>
  <c r="M42" i="98"/>
  <c r="N41" i="98"/>
  <c r="O41" i="98" s="1"/>
  <c r="M41" i="98"/>
  <c r="N40" i="98"/>
  <c r="O40" i="98" s="1"/>
  <c r="M40" i="98"/>
  <c r="N39" i="98"/>
  <c r="O39" i="98" s="1"/>
  <c r="M39" i="98"/>
  <c r="N38" i="98"/>
  <c r="O38" i="98" s="1"/>
  <c r="M38" i="98"/>
  <c r="N37" i="98"/>
  <c r="O37" i="98" s="1"/>
  <c r="M37" i="98"/>
  <c r="N36" i="98"/>
  <c r="O36" i="98" s="1"/>
  <c r="M36" i="98"/>
  <c r="N35" i="98"/>
  <c r="O35" i="98" s="1"/>
  <c r="M35" i="98"/>
  <c r="N34" i="98"/>
  <c r="O34" i="98" s="1"/>
  <c r="M34" i="98"/>
  <c r="N33" i="98"/>
  <c r="O33" i="98" s="1"/>
  <c r="M33" i="98"/>
  <c r="N32" i="98"/>
  <c r="O32" i="98" s="1"/>
  <c r="M32" i="98"/>
  <c r="N31" i="98"/>
  <c r="O31" i="98" s="1"/>
  <c r="M31" i="98"/>
  <c r="N30" i="98"/>
  <c r="O30" i="98" s="1"/>
  <c r="M30" i="98"/>
  <c r="N29" i="98"/>
  <c r="O29" i="98" s="1"/>
  <c r="M29" i="98"/>
  <c r="N28" i="98"/>
  <c r="O28" i="98" s="1"/>
  <c r="M28" i="98"/>
  <c r="N27" i="98"/>
  <c r="O27" i="98" s="1"/>
  <c r="M27" i="98"/>
  <c r="N26" i="98"/>
  <c r="O26" i="98" s="1"/>
  <c r="M26" i="98"/>
  <c r="N25" i="98"/>
  <c r="O25" i="98" s="1"/>
  <c r="M25" i="98"/>
  <c r="N24" i="98"/>
  <c r="O24" i="98" s="1"/>
  <c r="M24" i="98"/>
  <c r="N23" i="98"/>
  <c r="O23" i="98" s="1"/>
  <c r="M23" i="98"/>
  <c r="N22" i="98"/>
  <c r="O22" i="98" s="1"/>
  <c r="M22" i="98"/>
  <c r="N21" i="98"/>
  <c r="O21" i="98" s="1"/>
  <c r="M21" i="98"/>
  <c r="N20" i="98"/>
  <c r="O20" i="98" s="1"/>
  <c r="M20" i="98"/>
  <c r="N19" i="98"/>
  <c r="O19" i="98" s="1"/>
  <c r="M19" i="98"/>
  <c r="N18" i="98"/>
  <c r="O18" i="98" s="1"/>
  <c r="M18" i="98"/>
  <c r="N17" i="98"/>
  <c r="O17" i="98" s="1"/>
  <c r="M17" i="98"/>
  <c r="N16" i="98"/>
  <c r="O16" i="98" s="1"/>
  <c r="M16" i="98"/>
  <c r="N15" i="98"/>
  <c r="O15" i="98" s="1"/>
  <c r="M15" i="98"/>
  <c r="N14" i="98"/>
  <c r="O14" i="98" s="1"/>
  <c r="M14" i="98"/>
  <c r="N13" i="98"/>
  <c r="O13" i="98" s="1"/>
  <c r="M13" i="98"/>
  <c r="N12" i="98"/>
  <c r="O12" i="98" s="1"/>
  <c r="M12" i="98"/>
  <c r="N11" i="98"/>
  <c r="O11" i="98" s="1"/>
  <c r="M11" i="98"/>
  <c r="N10" i="98"/>
  <c r="O10" i="98" s="1"/>
  <c r="M10" i="98"/>
  <c r="N9" i="98"/>
  <c r="O9" i="98" s="1"/>
  <c r="M9" i="98"/>
  <c r="N8" i="98"/>
  <c r="O8" i="98" s="1"/>
  <c r="M8" i="98"/>
  <c r="N7" i="98"/>
  <c r="O7" i="98" s="1"/>
  <c r="M7" i="98"/>
  <c r="N61" i="96"/>
  <c r="O61" i="96" s="1"/>
  <c r="M61" i="96"/>
  <c r="N60" i="96"/>
  <c r="O60" i="96" s="1"/>
  <c r="M60" i="96"/>
  <c r="N59" i="96"/>
  <c r="O59" i="96" s="1"/>
  <c r="M59" i="96"/>
  <c r="N58" i="96"/>
  <c r="O58" i="96" s="1"/>
  <c r="M58" i="96"/>
  <c r="N57" i="96"/>
  <c r="O57" i="96" s="1"/>
  <c r="M57" i="96"/>
  <c r="N56" i="96"/>
  <c r="O56" i="96" s="1"/>
  <c r="M56" i="96"/>
  <c r="N55" i="96"/>
  <c r="O55" i="96" s="1"/>
  <c r="M55" i="96"/>
  <c r="N54" i="96"/>
  <c r="O54" i="96" s="1"/>
  <c r="M54" i="96"/>
  <c r="N53" i="96"/>
  <c r="O53" i="96" s="1"/>
  <c r="M53" i="96"/>
  <c r="N52" i="96"/>
  <c r="O52" i="96" s="1"/>
  <c r="M52" i="96"/>
  <c r="N51" i="96"/>
  <c r="O51" i="96" s="1"/>
  <c r="M51" i="96"/>
  <c r="N50" i="96"/>
  <c r="O50" i="96" s="1"/>
  <c r="M50" i="96"/>
  <c r="N49" i="96"/>
  <c r="O49" i="96" s="1"/>
  <c r="M49" i="96"/>
  <c r="N48" i="96"/>
  <c r="O48" i="96" s="1"/>
  <c r="M48" i="96"/>
  <c r="N47" i="96"/>
  <c r="O47" i="96" s="1"/>
  <c r="M47" i="96"/>
  <c r="N46" i="96"/>
  <c r="O46" i="96" s="1"/>
  <c r="M46" i="96"/>
  <c r="N45" i="96"/>
  <c r="O45" i="96" s="1"/>
  <c r="M45" i="96"/>
  <c r="N44" i="96"/>
  <c r="O44" i="96" s="1"/>
  <c r="M44" i="96"/>
  <c r="N43" i="96"/>
  <c r="O43" i="96" s="1"/>
  <c r="M43" i="96"/>
  <c r="N42" i="96"/>
  <c r="O42" i="96" s="1"/>
  <c r="M42" i="96"/>
  <c r="N41" i="96"/>
  <c r="O41" i="96" s="1"/>
  <c r="M41" i="96"/>
  <c r="N40" i="96"/>
  <c r="O40" i="96" s="1"/>
  <c r="M40" i="96"/>
  <c r="N39" i="96"/>
  <c r="O39" i="96" s="1"/>
  <c r="M39" i="96"/>
  <c r="N38" i="96"/>
  <c r="O38" i="96" s="1"/>
  <c r="M38" i="96"/>
  <c r="N37" i="96"/>
  <c r="O37" i="96" s="1"/>
  <c r="M37" i="96"/>
  <c r="N36" i="96"/>
  <c r="O36" i="96" s="1"/>
  <c r="M36" i="96"/>
  <c r="N35" i="96"/>
  <c r="O35" i="96" s="1"/>
  <c r="M35" i="96"/>
  <c r="N34" i="96"/>
  <c r="O34" i="96" s="1"/>
  <c r="M34" i="96"/>
  <c r="N33" i="96"/>
  <c r="O33" i="96" s="1"/>
  <c r="M33" i="96"/>
  <c r="N32" i="96"/>
  <c r="O32" i="96" s="1"/>
  <c r="M32" i="96"/>
  <c r="N31" i="96"/>
  <c r="O31" i="96" s="1"/>
  <c r="M31" i="96"/>
  <c r="N30" i="96"/>
  <c r="O30" i="96" s="1"/>
  <c r="M30" i="96"/>
  <c r="N29" i="96"/>
  <c r="O29" i="96" s="1"/>
  <c r="M29" i="96"/>
  <c r="N28" i="96"/>
  <c r="O28" i="96" s="1"/>
  <c r="M28" i="96"/>
  <c r="N27" i="96"/>
  <c r="O27" i="96" s="1"/>
  <c r="M27" i="96"/>
  <c r="N26" i="96"/>
  <c r="O26" i="96" s="1"/>
  <c r="M26" i="96"/>
  <c r="N25" i="96"/>
  <c r="O25" i="96" s="1"/>
  <c r="M25" i="96"/>
  <c r="N24" i="96"/>
  <c r="O24" i="96" s="1"/>
  <c r="M24" i="96"/>
  <c r="N23" i="96"/>
  <c r="O23" i="96" s="1"/>
  <c r="M23" i="96"/>
  <c r="N22" i="96"/>
  <c r="O22" i="96" s="1"/>
  <c r="M22" i="96"/>
  <c r="N21" i="96"/>
  <c r="O21" i="96" s="1"/>
  <c r="M21" i="96"/>
  <c r="N20" i="96"/>
  <c r="O20" i="96" s="1"/>
  <c r="M20" i="96"/>
  <c r="N19" i="96"/>
  <c r="O19" i="96" s="1"/>
  <c r="M19" i="96"/>
  <c r="N18" i="96"/>
  <c r="O18" i="96" s="1"/>
  <c r="M18" i="96"/>
  <c r="N17" i="96"/>
  <c r="O17" i="96" s="1"/>
  <c r="M17" i="96"/>
  <c r="N16" i="96"/>
  <c r="O16" i="96" s="1"/>
  <c r="M16" i="96"/>
  <c r="N15" i="96"/>
  <c r="O15" i="96" s="1"/>
  <c r="M15" i="96"/>
  <c r="N14" i="96"/>
  <c r="O14" i="96" s="1"/>
  <c r="M14" i="96"/>
  <c r="N13" i="96"/>
  <c r="O13" i="96" s="1"/>
  <c r="M13" i="96"/>
  <c r="N12" i="96"/>
  <c r="O12" i="96" s="1"/>
  <c r="M12" i="96"/>
  <c r="N11" i="96"/>
  <c r="O11" i="96" s="1"/>
  <c r="M11" i="96"/>
  <c r="N10" i="96"/>
  <c r="O10" i="96" s="1"/>
  <c r="M10" i="96"/>
  <c r="N9" i="96"/>
  <c r="O9" i="96" s="1"/>
  <c r="M9" i="96"/>
  <c r="N8" i="96"/>
  <c r="O8" i="96" s="1"/>
  <c r="M8" i="96"/>
  <c r="N7" i="96"/>
  <c r="O7" i="96" s="1"/>
  <c r="M7" i="96"/>
  <c r="N61" i="94"/>
  <c r="M61" i="94"/>
  <c r="N60" i="94"/>
  <c r="M60" i="94"/>
  <c r="N59" i="94"/>
  <c r="M59" i="94"/>
  <c r="N58" i="94"/>
  <c r="M58" i="94"/>
  <c r="N57" i="94"/>
  <c r="M57" i="94"/>
  <c r="N56" i="94"/>
  <c r="M56" i="94"/>
  <c r="N55" i="94"/>
  <c r="M55" i="94"/>
  <c r="N54" i="94"/>
  <c r="M54" i="94"/>
  <c r="N53" i="94"/>
  <c r="M53" i="94"/>
  <c r="N52" i="94"/>
  <c r="M52" i="94"/>
  <c r="N51" i="94"/>
  <c r="M51" i="94"/>
  <c r="N50" i="94"/>
  <c r="M50" i="94"/>
  <c r="N49" i="94"/>
  <c r="M49" i="94"/>
  <c r="N48" i="94"/>
  <c r="M48" i="94"/>
  <c r="N47" i="94"/>
  <c r="M47" i="94"/>
  <c r="N46" i="94"/>
  <c r="M46" i="94"/>
  <c r="N45" i="94"/>
  <c r="M45" i="94"/>
  <c r="N44" i="94"/>
  <c r="M44" i="94"/>
  <c r="N43" i="94"/>
  <c r="M43" i="94"/>
  <c r="N42" i="94"/>
  <c r="M42" i="94"/>
  <c r="N41" i="94"/>
  <c r="M41" i="94"/>
  <c r="N40" i="94"/>
  <c r="M40" i="94"/>
  <c r="N39" i="94"/>
  <c r="M39" i="94"/>
  <c r="N38" i="94"/>
  <c r="M38" i="94"/>
  <c r="N37" i="94"/>
  <c r="M37" i="94"/>
  <c r="N36" i="94"/>
  <c r="M36" i="94"/>
  <c r="N35" i="94"/>
  <c r="M35" i="94"/>
  <c r="N34" i="94"/>
  <c r="M34" i="94"/>
  <c r="N33" i="94"/>
  <c r="M33" i="94"/>
  <c r="N32" i="94"/>
  <c r="M32" i="94"/>
  <c r="N31" i="94"/>
  <c r="M31" i="94"/>
  <c r="N30" i="94"/>
  <c r="M30" i="94"/>
  <c r="N29" i="94"/>
  <c r="O29" i="94" s="1"/>
  <c r="M29" i="94"/>
  <c r="N28" i="94"/>
  <c r="M28" i="94"/>
  <c r="N27" i="94"/>
  <c r="M27" i="94"/>
  <c r="N26" i="94"/>
  <c r="M26" i="94"/>
  <c r="N25" i="94"/>
  <c r="M25" i="94"/>
  <c r="N24" i="94"/>
  <c r="M24" i="94"/>
  <c r="N23" i="94"/>
  <c r="M23" i="94"/>
  <c r="N22" i="94"/>
  <c r="M22" i="94"/>
  <c r="N21" i="94"/>
  <c r="M21" i="94"/>
  <c r="N20" i="94"/>
  <c r="M20" i="94"/>
  <c r="N19" i="94"/>
  <c r="M19" i="94"/>
  <c r="N18" i="94"/>
  <c r="M18" i="94"/>
  <c r="N17" i="94"/>
  <c r="M17" i="94"/>
  <c r="N16" i="94"/>
  <c r="M16" i="94"/>
  <c r="N15" i="94"/>
  <c r="M15" i="94"/>
  <c r="N14" i="94"/>
  <c r="M14" i="94"/>
  <c r="N13" i="94"/>
  <c r="M13" i="94"/>
  <c r="N12" i="94"/>
  <c r="M12" i="94"/>
  <c r="N11" i="94"/>
  <c r="O11" i="94" s="1"/>
  <c r="M11" i="94"/>
  <c r="N10" i="94"/>
  <c r="M10" i="94"/>
  <c r="N9" i="94"/>
  <c r="M9" i="94"/>
  <c r="N8" i="94"/>
  <c r="O8" i="94" s="1"/>
  <c r="M8" i="94"/>
  <c r="N7" i="94"/>
  <c r="M7" i="94"/>
  <c r="N61" i="95"/>
  <c r="O61" i="95" s="1"/>
  <c r="M61" i="95"/>
  <c r="N60" i="95"/>
  <c r="O60" i="95" s="1"/>
  <c r="M60" i="95"/>
  <c r="N59" i="95"/>
  <c r="O59" i="95" s="1"/>
  <c r="M59" i="95"/>
  <c r="N58" i="95"/>
  <c r="O58" i="95" s="1"/>
  <c r="M58" i="95"/>
  <c r="N57" i="95"/>
  <c r="O57" i="95" s="1"/>
  <c r="M57" i="95"/>
  <c r="N56" i="95"/>
  <c r="O56" i="95" s="1"/>
  <c r="M56" i="95"/>
  <c r="N55" i="95"/>
  <c r="O55" i="95" s="1"/>
  <c r="M55" i="95"/>
  <c r="N54" i="95"/>
  <c r="O54" i="95" s="1"/>
  <c r="M54" i="95"/>
  <c r="N53" i="95"/>
  <c r="O53" i="95" s="1"/>
  <c r="M53" i="95"/>
  <c r="N52" i="95"/>
  <c r="O52" i="95" s="1"/>
  <c r="M52" i="95"/>
  <c r="N51" i="95"/>
  <c r="O51" i="95" s="1"/>
  <c r="M51" i="95"/>
  <c r="N50" i="95"/>
  <c r="O50" i="95" s="1"/>
  <c r="M50" i="95"/>
  <c r="N49" i="95"/>
  <c r="O49" i="95" s="1"/>
  <c r="M49" i="95"/>
  <c r="N48" i="95"/>
  <c r="O48" i="95" s="1"/>
  <c r="M48" i="95"/>
  <c r="N47" i="95"/>
  <c r="O47" i="95" s="1"/>
  <c r="M47" i="95"/>
  <c r="N46" i="95"/>
  <c r="O46" i="95" s="1"/>
  <c r="M46" i="95"/>
  <c r="N45" i="95"/>
  <c r="O45" i="95" s="1"/>
  <c r="M45" i="95"/>
  <c r="N44" i="95"/>
  <c r="O44" i="95" s="1"/>
  <c r="M44" i="95"/>
  <c r="N43" i="95"/>
  <c r="O43" i="95" s="1"/>
  <c r="M43" i="95"/>
  <c r="N42" i="95"/>
  <c r="O42" i="95" s="1"/>
  <c r="M42" i="95"/>
  <c r="N41" i="95"/>
  <c r="O41" i="95" s="1"/>
  <c r="M41" i="95"/>
  <c r="N40" i="95"/>
  <c r="O40" i="95" s="1"/>
  <c r="M40" i="95"/>
  <c r="N39" i="95"/>
  <c r="O39" i="95" s="1"/>
  <c r="M39" i="95"/>
  <c r="N38" i="95"/>
  <c r="O38" i="95" s="1"/>
  <c r="M38" i="95"/>
  <c r="N37" i="95"/>
  <c r="O37" i="95" s="1"/>
  <c r="M37" i="95"/>
  <c r="N36" i="95"/>
  <c r="O36" i="95" s="1"/>
  <c r="M36" i="95"/>
  <c r="N35" i="95"/>
  <c r="O35" i="95" s="1"/>
  <c r="M35" i="95"/>
  <c r="N34" i="95"/>
  <c r="O34" i="95" s="1"/>
  <c r="M34" i="95"/>
  <c r="N33" i="95"/>
  <c r="O33" i="95" s="1"/>
  <c r="M33" i="95"/>
  <c r="N32" i="95"/>
  <c r="O32" i="95" s="1"/>
  <c r="M32" i="95"/>
  <c r="N31" i="95"/>
  <c r="O31" i="95" s="1"/>
  <c r="M31" i="95"/>
  <c r="N30" i="95"/>
  <c r="O30" i="95" s="1"/>
  <c r="M30" i="95"/>
  <c r="N29" i="95"/>
  <c r="O29" i="95" s="1"/>
  <c r="M29" i="95"/>
  <c r="N28" i="95"/>
  <c r="O28" i="95" s="1"/>
  <c r="M28" i="95"/>
  <c r="N27" i="95"/>
  <c r="O27" i="95" s="1"/>
  <c r="M27" i="95"/>
  <c r="N26" i="95"/>
  <c r="O26" i="95" s="1"/>
  <c r="M26" i="95"/>
  <c r="N25" i="95"/>
  <c r="O25" i="95" s="1"/>
  <c r="M25" i="95"/>
  <c r="N24" i="95"/>
  <c r="O24" i="95" s="1"/>
  <c r="M24" i="95"/>
  <c r="N23" i="95"/>
  <c r="O23" i="95" s="1"/>
  <c r="M23" i="95"/>
  <c r="N22" i="95"/>
  <c r="O22" i="95" s="1"/>
  <c r="M22" i="95"/>
  <c r="N21" i="95"/>
  <c r="O21" i="95" s="1"/>
  <c r="M21" i="95"/>
  <c r="N20" i="95"/>
  <c r="O20" i="95" s="1"/>
  <c r="M20" i="95"/>
  <c r="N19" i="95"/>
  <c r="O19" i="95" s="1"/>
  <c r="M19" i="95"/>
  <c r="N18" i="95"/>
  <c r="O18" i="95" s="1"/>
  <c r="M18" i="95"/>
  <c r="N17" i="95"/>
  <c r="O17" i="95" s="1"/>
  <c r="M17" i="95"/>
  <c r="N16" i="95"/>
  <c r="O16" i="95" s="1"/>
  <c r="M16" i="95"/>
  <c r="N15" i="95"/>
  <c r="O15" i="95" s="1"/>
  <c r="M15" i="95"/>
  <c r="N14" i="95"/>
  <c r="O14" i="95" s="1"/>
  <c r="M14" i="95"/>
  <c r="N13" i="95"/>
  <c r="O13" i="95" s="1"/>
  <c r="M13" i="95"/>
  <c r="N12" i="95"/>
  <c r="O12" i="95" s="1"/>
  <c r="M12" i="95"/>
  <c r="N11" i="95"/>
  <c r="O11" i="95" s="1"/>
  <c r="M11" i="95"/>
  <c r="N10" i="95"/>
  <c r="O10" i="95" s="1"/>
  <c r="M10" i="95"/>
  <c r="N9" i="95"/>
  <c r="O9" i="95" s="1"/>
  <c r="M9" i="95"/>
  <c r="N8" i="95"/>
  <c r="O8" i="95" s="1"/>
  <c r="M8" i="95"/>
  <c r="N7" i="95"/>
  <c r="O7" i="95" s="1"/>
  <c r="M7" i="95"/>
  <c r="N61" i="83"/>
  <c r="O61" i="83" s="1"/>
  <c r="M61" i="83"/>
  <c r="N60" i="83"/>
  <c r="O60" i="83" s="1"/>
  <c r="M60" i="83"/>
  <c r="N59" i="83"/>
  <c r="O59" i="83" s="1"/>
  <c r="M59" i="83"/>
  <c r="N58" i="83"/>
  <c r="O58" i="83" s="1"/>
  <c r="M58" i="83"/>
  <c r="N57" i="83"/>
  <c r="O57" i="83" s="1"/>
  <c r="M57" i="83"/>
  <c r="N56" i="83"/>
  <c r="O56" i="83" s="1"/>
  <c r="M56" i="83"/>
  <c r="N55" i="83"/>
  <c r="O55" i="83" s="1"/>
  <c r="M55" i="83"/>
  <c r="N54" i="83"/>
  <c r="O54" i="83" s="1"/>
  <c r="M54" i="83"/>
  <c r="N53" i="83"/>
  <c r="O53" i="83" s="1"/>
  <c r="M53" i="83"/>
  <c r="N52" i="83"/>
  <c r="O52" i="83" s="1"/>
  <c r="M52" i="83"/>
  <c r="N51" i="83"/>
  <c r="O51" i="83" s="1"/>
  <c r="M51" i="83"/>
  <c r="N50" i="83"/>
  <c r="O50" i="83" s="1"/>
  <c r="M50" i="83"/>
  <c r="N49" i="83"/>
  <c r="O49" i="83" s="1"/>
  <c r="M49" i="83"/>
  <c r="N48" i="83"/>
  <c r="O48" i="83" s="1"/>
  <c r="M48" i="83"/>
  <c r="N47" i="83"/>
  <c r="O47" i="83" s="1"/>
  <c r="M47" i="83"/>
  <c r="N46" i="83"/>
  <c r="O46" i="83" s="1"/>
  <c r="M46" i="83"/>
  <c r="N45" i="83"/>
  <c r="O45" i="83" s="1"/>
  <c r="M45" i="83"/>
  <c r="N44" i="83"/>
  <c r="O44" i="83" s="1"/>
  <c r="M44" i="83"/>
  <c r="N43" i="83"/>
  <c r="O43" i="83" s="1"/>
  <c r="M43" i="83"/>
  <c r="N42" i="83"/>
  <c r="O42" i="83" s="1"/>
  <c r="M42" i="83"/>
  <c r="N41" i="83"/>
  <c r="O41" i="83" s="1"/>
  <c r="M41" i="83"/>
  <c r="N40" i="83"/>
  <c r="O40" i="83" s="1"/>
  <c r="M40" i="83"/>
  <c r="N39" i="83"/>
  <c r="O39" i="83" s="1"/>
  <c r="M39" i="83"/>
  <c r="N38" i="83"/>
  <c r="O38" i="83" s="1"/>
  <c r="M38" i="83"/>
  <c r="N37" i="83"/>
  <c r="O37" i="83" s="1"/>
  <c r="M37" i="83"/>
  <c r="N36" i="83"/>
  <c r="O36" i="83" s="1"/>
  <c r="M36" i="83"/>
  <c r="N35" i="83"/>
  <c r="O35" i="83" s="1"/>
  <c r="M35" i="83"/>
  <c r="N34" i="83"/>
  <c r="O34" i="83" s="1"/>
  <c r="M34" i="83"/>
  <c r="N33" i="83"/>
  <c r="O33" i="83" s="1"/>
  <c r="M33" i="83"/>
  <c r="N32" i="83"/>
  <c r="O32" i="83" s="1"/>
  <c r="M32" i="83"/>
  <c r="N31" i="83"/>
  <c r="M31" i="83"/>
  <c r="N30" i="83"/>
  <c r="O30" i="83" s="1"/>
  <c r="M30" i="83"/>
  <c r="N29" i="83"/>
  <c r="O29" i="83" s="1"/>
  <c r="M29" i="83"/>
  <c r="N28" i="83"/>
  <c r="O28" i="83" s="1"/>
  <c r="M28" i="83"/>
  <c r="N27" i="83"/>
  <c r="O27" i="83" s="1"/>
  <c r="M27" i="83"/>
  <c r="N26" i="83"/>
  <c r="O26" i="83" s="1"/>
  <c r="M26" i="83"/>
  <c r="N25" i="83"/>
  <c r="O25" i="83" s="1"/>
  <c r="M25" i="83"/>
  <c r="N24" i="83"/>
  <c r="O24" i="83" s="1"/>
  <c r="M24" i="83"/>
  <c r="N23" i="83"/>
  <c r="M23" i="83"/>
  <c r="N22" i="83"/>
  <c r="O22" i="83" s="1"/>
  <c r="M22" i="83"/>
  <c r="N21" i="83"/>
  <c r="O21" i="83" s="1"/>
  <c r="M21" i="83"/>
  <c r="N20" i="83"/>
  <c r="O20" i="83" s="1"/>
  <c r="M20" i="83"/>
  <c r="N19" i="83"/>
  <c r="O19" i="83" s="1"/>
  <c r="M19" i="83"/>
  <c r="N18" i="83"/>
  <c r="O18" i="83" s="1"/>
  <c r="M18" i="83"/>
  <c r="N17" i="83"/>
  <c r="O17" i="83" s="1"/>
  <c r="M17" i="83"/>
  <c r="N16" i="83"/>
  <c r="O16" i="83" s="1"/>
  <c r="M16" i="83"/>
  <c r="N15" i="83"/>
  <c r="M15" i="83"/>
  <c r="N14" i="83"/>
  <c r="O14" i="83" s="1"/>
  <c r="M14" i="83"/>
  <c r="N13" i="83"/>
  <c r="O13" i="83" s="1"/>
  <c r="M13" i="83"/>
  <c r="N12" i="83"/>
  <c r="O12" i="83" s="1"/>
  <c r="M12" i="83"/>
  <c r="N11" i="83"/>
  <c r="O11" i="83" s="1"/>
  <c r="M11" i="83"/>
  <c r="N10" i="83"/>
  <c r="O10" i="83" s="1"/>
  <c r="M10" i="83"/>
  <c r="N9" i="83"/>
  <c r="O9" i="83" s="1"/>
  <c r="M9" i="83"/>
  <c r="N8" i="83"/>
  <c r="O8" i="83" s="1"/>
  <c r="M8" i="83"/>
  <c r="N7" i="83"/>
  <c r="M7" i="83"/>
  <c r="N61" i="84"/>
  <c r="O61" i="84" s="1"/>
  <c r="M61" i="84"/>
  <c r="N60" i="84"/>
  <c r="O60" i="84" s="1"/>
  <c r="M60" i="84"/>
  <c r="N59" i="84"/>
  <c r="O59" i="84" s="1"/>
  <c r="M59" i="84"/>
  <c r="N58" i="84"/>
  <c r="O58" i="84" s="1"/>
  <c r="M58" i="84"/>
  <c r="N57" i="84"/>
  <c r="O57" i="84" s="1"/>
  <c r="M57" i="84"/>
  <c r="N56" i="84"/>
  <c r="O56" i="84" s="1"/>
  <c r="M56" i="84"/>
  <c r="N55" i="84"/>
  <c r="O55" i="84" s="1"/>
  <c r="M55" i="84"/>
  <c r="N54" i="84"/>
  <c r="M54" i="84"/>
  <c r="N53" i="84"/>
  <c r="O53" i="84" s="1"/>
  <c r="M53" i="84"/>
  <c r="N52" i="84"/>
  <c r="O52" i="84" s="1"/>
  <c r="M52" i="84"/>
  <c r="N51" i="84"/>
  <c r="O51" i="84" s="1"/>
  <c r="M51" i="84"/>
  <c r="N50" i="84"/>
  <c r="O50" i="84" s="1"/>
  <c r="M50" i="84"/>
  <c r="N49" i="84"/>
  <c r="O49" i="84" s="1"/>
  <c r="M49" i="84"/>
  <c r="N48" i="84"/>
  <c r="O48" i="84" s="1"/>
  <c r="M48" i="84"/>
  <c r="N47" i="84"/>
  <c r="O47" i="84" s="1"/>
  <c r="M47" i="84"/>
  <c r="N46" i="84"/>
  <c r="O46" i="84" s="1"/>
  <c r="D46" i="93" s="1"/>
  <c r="M46" i="84"/>
  <c r="N45" i="84"/>
  <c r="O45" i="84" s="1"/>
  <c r="M45" i="84"/>
  <c r="M44" i="84"/>
  <c r="N42" i="84"/>
  <c r="O42" i="84" s="1"/>
  <c r="M42" i="84"/>
  <c r="N41" i="84"/>
  <c r="O41" i="84" s="1"/>
  <c r="M41" i="84"/>
  <c r="N40" i="84"/>
  <c r="O40" i="84" s="1"/>
  <c r="M40" i="84"/>
  <c r="N38" i="84"/>
  <c r="O38" i="84" s="1"/>
  <c r="M38" i="84"/>
  <c r="N37" i="84"/>
  <c r="O37" i="84" s="1"/>
  <c r="M37" i="84"/>
  <c r="N36" i="84"/>
  <c r="M36" i="84"/>
  <c r="N35" i="84"/>
  <c r="O35" i="84" s="1"/>
  <c r="M35" i="84"/>
  <c r="N34" i="84"/>
  <c r="O34" i="84" s="1"/>
  <c r="M34" i="84"/>
  <c r="N33" i="84"/>
  <c r="O33" i="84" s="1"/>
  <c r="M33" i="84"/>
  <c r="N32" i="84"/>
  <c r="O32" i="84" s="1"/>
  <c r="M32" i="84"/>
  <c r="N31" i="84"/>
  <c r="O31" i="84" s="1"/>
  <c r="M31" i="84"/>
  <c r="N30" i="84"/>
  <c r="O30" i="84" s="1"/>
  <c r="M30" i="84"/>
  <c r="N29" i="84"/>
  <c r="O29" i="84" s="1"/>
  <c r="M29" i="84"/>
  <c r="N28" i="84"/>
  <c r="M28" i="84"/>
  <c r="N27" i="84"/>
  <c r="O27" i="84" s="1"/>
  <c r="M27" i="84"/>
  <c r="N26" i="84"/>
  <c r="O26" i="84" s="1"/>
  <c r="M26" i="84"/>
  <c r="N25" i="84"/>
  <c r="O25" i="84" s="1"/>
  <c r="M25" i="84"/>
  <c r="N24" i="84"/>
  <c r="O24" i="84" s="1"/>
  <c r="M24" i="84"/>
  <c r="N23" i="84"/>
  <c r="O23" i="84" s="1"/>
  <c r="M23" i="84"/>
  <c r="N22" i="84"/>
  <c r="O22" i="84" s="1"/>
  <c r="M22" i="84"/>
  <c r="N21" i="84"/>
  <c r="O21" i="84" s="1"/>
  <c r="M21" i="84"/>
  <c r="N20" i="84"/>
  <c r="M20" i="84"/>
  <c r="N19" i="84"/>
  <c r="O19" i="84" s="1"/>
  <c r="M19" i="84"/>
  <c r="N18" i="84"/>
  <c r="O18" i="84" s="1"/>
  <c r="M18" i="84"/>
  <c r="N17" i="84"/>
  <c r="O17" i="84" s="1"/>
  <c r="M17" i="84"/>
  <c r="N16" i="84"/>
  <c r="O16" i="84" s="1"/>
  <c r="M16" i="84"/>
  <c r="N15" i="84"/>
  <c r="O15" i="84" s="1"/>
  <c r="M15" i="84"/>
  <c r="N14" i="84"/>
  <c r="O14" i="84" s="1"/>
  <c r="M14" i="84"/>
  <c r="N13" i="84"/>
  <c r="O13" i="84" s="1"/>
  <c r="M13" i="84"/>
  <c r="N12" i="84"/>
  <c r="M12" i="84"/>
  <c r="N11" i="84"/>
  <c r="O11" i="84" s="1"/>
  <c r="M11" i="84"/>
  <c r="N10" i="84"/>
  <c r="O10" i="84" s="1"/>
  <c r="M10" i="84"/>
  <c r="N9" i="84"/>
  <c r="O9" i="84" s="1"/>
  <c r="M9" i="84"/>
  <c r="N8" i="84"/>
  <c r="O8" i="84" s="1"/>
  <c r="M8" i="84"/>
  <c r="N7" i="84"/>
  <c r="O7" i="84" s="1"/>
  <c r="N61" i="82"/>
  <c r="O61" i="82" s="1"/>
  <c r="M61" i="82"/>
  <c r="N60" i="82"/>
  <c r="O60" i="82" s="1"/>
  <c r="M60" i="82"/>
  <c r="N59" i="82"/>
  <c r="O59" i="82" s="1"/>
  <c r="M59" i="82"/>
  <c r="N58" i="82"/>
  <c r="O58" i="82" s="1"/>
  <c r="M58" i="82"/>
  <c r="N57" i="82"/>
  <c r="O57" i="82" s="1"/>
  <c r="M57" i="82"/>
  <c r="N56" i="82"/>
  <c r="O56" i="82" s="1"/>
  <c r="M56" i="82"/>
  <c r="N55" i="82"/>
  <c r="M55" i="82"/>
  <c r="N54" i="82"/>
  <c r="O54" i="82" s="1"/>
  <c r="M54" i="82"/>
  <c r="N53" i="82"/>
  <c r="O53" i="82" s="1"/>
  <c r="M53" i="82"/>
  <c r="N52" i="82"/>
  <c r="O52" i="82" s="1"/>
  <c r="M52" i="82"/>
  <c r="N51" i="82"/>
  <c r="O51" i="82" s="1"/>
  <c r="M51" i="82"/>
  <c r="N50" i="82"/>
  <c r="O50" i="82" s="1"/>
  <c r="M50" i="82"/>
  <c r="N49" i="82"/>
  <c r="O49" i="82" s="1"/>
  <c r="M49" i="82"/>
  <c r="N48" i="82"/>
  <c r="O48" i="82" s="1"/>
  <c r="M48" i="82"/>
  <c r="N47" i="82"/>
  <c r="M47" i="82"/>
  <c r="N46" i="82"/>
  <c r="O46" i="82" s="1"/>
  <c r="M46" i="82"/>
  <c r="N45" i="82"/>
  <c r="O45" i="82" s="1"/>
  <c r="M45" i="82"/>
  <c r="N44" i="82"/>
  <c r="O44" i="82" s="1"/>
  <c r="M44" i="82"/>
  <c r="N43" i="82"/>
  <c r="O43" i="82" s="1"/>
  <c r="M43" i="82"/>
  <c r="N42" i="82"/>
  <c r="O42" i="82" s="1"/>
  <c r="M42" i="82"/>
  <c r="N41" i="82"/>
  <c r="O41" i="82" s="1"/>
  <c r="M41" i="82"/>
  <c r="N40" i="82"/>
  <c r="O40" i="82" s="1"/>
  <c r="M40" i="82"/>
  <c r="N39" i="82"/>
  <c r="M39" i="82"/>
  <c r="N38" i="82"/>
  <c r="O38" i="82" s="1"/>
  <c r="M38" i="82"/>
  <c r="N37" i="82"/>
  <c r="O37" i="82" s="1"/>
  <c r="M37" i="82"/>
  <c r="N36" i="82"/>
  <c r="O36" i="82" s="1"/>
  <c r="M36" i="82"/>
  <c r="N35" i="82"/>
  <c r="O35" i="82" s="1"/>
  <c r="M35" i="82"/>
  <c r="N34" i="82"/>
  <c r="O34" i="82" s="1"/>
  <c r="M34" i="82"/>
  <c r="N33" i="82"/>
  <c r="O33" i="82" s="1"/>
  <c r="M33" i="82"/>
  <c r="N32" i="82"/>
  <c r="O32" i="82" s="1"/>
  <c r="M32" i="82"/>
  <c r="N31" i="82"/>
  <c r="M31" i="82"/>
  <c r="N30" i="82"/>
  <c r="O30" i="82" s="1"/>
  <c r="M30" i="82"/>
  <c r="N29" i="82"/>
  <c r="O29" i="82" s="1"/>
  <c r="M29" i="82"/>
  <c r="N28" i="82"/>
  <c r="O28" i="82" s="1"/>
  <c r="M28" i="82"/>
  <c r="N27" i="82"/>
  <c r="O27" i="82" s="1"/>
  <c r="M27" i="82"/>
  <c r="N26" i="82"/>
  <c r="O26" i="82" s="1"/>
  <c r="M26" i="82"/>
  <c r="N25" i="82"/>
  <c r="O25" i="82" s="1"/>
  <c r="M25" i="82"/>
  <c r="N24" i="82"/>
  <c r="O24" i="82" s="1"/>
  <c r="M24" i="82"/>
  <c r="N23" i="82"/>
  <c r="M23" i="82"/>
  <c r="N22" i="82"/>
  <c r="O22" i="82" s="1"/>
  <c r="M22" i="82"/>
  <c r="N21" i="82"/>
  <c r="O21" i="82" s="1"/>
  <c r="M21" i="82"/>
  <c r="N20" i="82"/>
  <c r="O20" i="82" s="1"/>
  <c r="M20" i="82"/>
  <c r="N19" i="82"/>
  <c r="O19" i="82" s="1"/>
  <c r="M19" i="82"/>
  <c r="N18" i="82"/>
  <c r="O18" i="82" s="1"/>
  <c r="M18" i="82"/>
  <c r="N17" i="82"/>
  <c r="O17" i="82" s="1"/>
  <c r="M17" i="82"/>
  <c r="N16" i="82"/>
  <c r="O16" i="82" s="1"/>
  <c r="M16" i="82"/>
  <c r="N15" i="82"/>
  <c r="O15" i="82" s="1"/>
  <c r="M15" i="82"/>
  <c r="N14" i="82"/>
  <c r="M14" i="82"/>
  <c r="N13" i="82"/>
  <c r="O13" i="82" s="1"/>
  <c r="M13" i="82"/>
  <c r="N12" i="82"/>
  <c r="O12" i="82" s="1"/>
  <c r="M12" i="82"/>
  <c r="N11" i="82"/>
  <c r="O11" i="82" s="1"/>
  <c r="M11" i="82"/>
  <c r="N10" i="82"/>
  <c r="O10" i="82" s="1"/>
  <c r="M10" i="82"/>
  <c r="N9" i="82"/>
  <c r="O9" i="82" s="1"/>
  <c r="M9" i="82"/>
  <c r="N8" i="82"/>
  <c r="O8" i="82" s="1"/>
  <c r="M8" i="82"/>
  <c r="N7" i="82"/>
  <c r="O7" i="82" s="1"/>
  <c r="M7" i="82"/>
  <c r="N61" i="81"/>
  <c r="M61" i="81"/>
  <c r="N60" i="81"/>
  <c r="O60" i="81" s="1"/>
  <c r="M60" i="81"/>
  <c r="N59" i="81"/>
  <c r="O59" i="81" s="1"/>
  <c r="M59" i="81"/>
  <c r="N58" i="81"/>
  <c r="O58" i="81" s="1"/>
  <c r="M58" i="81"/>
  <c r="N57" i="81"/>
  <c r="O57" i="81" s="1"/>
  <c r="M57" i="81"/>
  <c r="N56" i="81"/>
  <c r="O56" i="81" s="1"/>
  <c r="M56" i="81"/>
  <c r="N55" i="81"/>
  <c r="O55" i="81" s="1"/>
  <c r="M55" i="81"/>
  <c r="N54" i="81"/>
  <c r="O54" i="81" s="1"/>
  <c r="M54" i="81"/>
  <c r="N53" i="81"/>
  <c r="M53" i="81"/>
  <c r="N52" i="81"/>
  <c r="O52" i="81" s="1"/>
  <c r="M52" i="81"/>
  <c r="N51" i="81"/>
  <c r="O51" i="81" s="1"/>
  <c r="M51" i="81"/>
  <c r="N50" i="81"/>
  <c r="O50" i="81" s="1"/>
  <c r="M50" i="81"/>
  <c r="N49" i="81"/>
  <c r="O49" i="81" s="1"/>
  <c r="M49" i="81"/>
  <c r="N48" i="81"/>
  <c r="O48" i="81" s="1"/>
  <c r="M48" i="81"/>
  <c r="N47" i="81"/>
  <c r="O47" i="81" s="1"/>
  <c r="M47" i="81"/>
  <c r="N46" i="81"/>
  <c r="O46" i="81" s="1"/>
  <c r="M46" i="81"/>
  <c r="N45" i="81"/>
  <c r="M45" i="81"/>
  <c r="N44" i="81"/>
  <c r="O44" i="81" s="1"/>
  <c r="M44" i="81"/>
  <c r="N43" i="81"/>
  <c r="O43" i="81" s="1"/>
  <c r="M43" i="81"/>
  <c r="N42" i="81"/>
  <c r="O42" i="81" s="1"/>
  <c r="M42" i="81"/>
  <c r="N41" i="81"/>
  <c r="O41" i="81" s="1"/>
  <c r="M41" i="81"/>
  <c r="N40" i="81"/>
  <c r="O40" i="81" s="1"/>
  <c r="M40" i="81"/>
  <c r="N39" i="81"/>
  <c r="O39" i="81" s="1"/>
  <c r="M39" i="81"/>
  <c r="N38" i="81"/>
  <c r="O38" i="81" s="1"/>
  <c r="M38" i="81"/>
  <c r="N37" i="81"/>
  <c r="M37" i="81"/>
  <c r="N36" i="81"/>
  <c r="O36" i="81" s="1"/>
  <c r="M36" i="81"/>
  <c r="N35" i="81"/>
  <c r="O35" i="81" s="1"/>
  <c r="M35" i="81"/>
  <c r="N34" i="81"/>
  <c r="O34" i="81" s="1"/>
  <c r="M34" i="81"/>
  <c r="N33" i="81"/>
  <c r="O33" i="81" s="1"/>
  <c r="M33" i="81"/>
  <c r="N32" i="81"/>
  <c r="O32" i="81" s="1"/>
  <c r="M32" i="81"/>
  <c r="N31" i="81"/>
  <c r="O31" i="81" s="1"/>
  <c r="M31" i="81"/>
  <c r="N30" i="81"/>
  <c r="O30" i="81" s="1"/>
  <c r="M30" i="81"/>
  <c r="N29" i="81"/>
  <c r="O29" i="81" s="1"/>
  <c r="M29" i="81"/>
  <c r="N28" i="81"/>
  <c r="O28" i="81" s="1"/>
  <c r="M28" i="81"/>
  <c r="N27" i="81"/>
  <c r="O27" i="81" s="1"/>
  <c r="M27" i="81"/>
  <c r="N26" i="81"/>
  <c r="O26" i="81" s="1"/>
  <c r="M26" i="81"/>
  <c r="N25" i="81"/>
  <c r="O25" i="81" s="1"/>
  <c r="M25" i="81"/>
  <c r="N24" i="81"/>
  <c r="O24" i="81" s="1"/>
  <c r="M24" i="81"/>
  <c r="N23" i="81"/>
  <c r="O23" i="81" s="1"/>
  <c r="M23" i="81"/>
  <c r="N22" i="81"/>
  <c r="O22" i="81" s="1"/>
  <c r="M22" i="81"/>
  <c r="N21" i="81"/>
  <c r="O21" i="81" s="1"/>
  <c r="M21" i="81"/>
  <c r="N20" i="81"/>
  <c r="O20" i="81" s="1"/>
  <c r="M20" i="81"/>
  <c r="N19" i="81"/>
  <c r="O19" i="81" s="1"/>
  <c r="M19" i="81"/>
  <c r="N18" i="81"/>
  <c r="O18" i="81" s="1"/>
  <c r="M18" i="81"/>
  <c r="N17" i="81"/>
  <c r="O17" i="81" s="1"/>
  <c r="M17" i="81"/>
  <c r="N16" i="81"/>
  <c r="O16" i="81" s="1"/>
  <c r="M16" i="81"/>
  <c r="N15" i="81"/>
  <c r="O15" i="81" s="1"/>
  <c r="M15" i="81"/>
  <c r="N14" i="81"/>
  <c r="O14" i="81" s="1"/>
  <c r="M14" i="81"/>
  <c r="N13" i="81"/>
  <c r="O13" i="81" s="1"/>
  <c r="M13" i="81"/>
  <c r="N12" i="81"/>
  <c r="O12" i="81" s="1"/>
  <c r="M12" i="81"/>
  <c r="N11" i="81"/>
  <c r="O11" i="81" s="1"/>
  <c r="M11" i="81"/>
  <c r="N10" i="81"/>
  <c r="M10" i="81"/>
  <c r="N9" i="81"/>
  <c r="O9" i="81" s="1"/>
  <c r="M9" i="81"/>
  <c r="N8" i="81"/>
  <c r="O8" i="81" s="1"/>
  <c r="M8" i="81"/>
  <c r="N7" i="81"/>
  <c r="O7" i="81" s="1"/>
  <c r="M7" i="81"/>
  <c r="N61" i="80"/>
  <c r="O61" i="80" s="1"/>
  <c r="M61" i="80"/>
  <c r="N60" i="80"/>
  <c r="O60" i="80" s="1"/>
  <c r="M60" i="80"/>
  <c r="N59" i="80"/>
  <c r="O59" i="80" s="1"/>
  <c r="M59" i="80"/>
  <c r="N58" i="80"/>
  <c r="O58" i="80" s="1"/>
  <c r="M58" i="80"/>
  <c r="N57" i="80"/>
  <c r="O57" i="80" s="1"/>
  <c r="M57" i="80"/>
  <c r="N56" i="80"/>
  <c r="O56" i="80" s="1"/>
  <c r="M56" i="80"/>
  <c r="N55" i="80"/>
  <c r="O55" i="80" s="1"/>
  <c r="M55" i="80"/>
  <c r="N54" i="80"/>
  <c r="O54" i="80" s="1"/>
  <c r="M54" i="80"/>
  <c r="N53" i="80"/>
  <c r="O53" i="80" s="1"/>
  <c r="M53" i="80"/>
  <c r="N52" i="80"/>
  <c r="O52" i="80" s="1"/>
  <c r="M52" i="80"/>
  <c r="N51" i="80"/>
  <c r="O51" i="80" s="1"/>
  <c r="M51" i="80"/>
  <c r="N50" i="80"/>
  <c r="O50" i="80" s="1"/>
  <c r="M50" i="80"/>
  <c r="N49" i="80"/>
  <c r="O49" i="80" s="1"/>
  <c r="M49" i="80"/>
  <c r="N48" i="80"/>
  <c r="O48" i="80" s="1"/>
  <c r="M48" i="80"/>
  <c r="N47" i="80"/>
  <c r="O47" i="80" s="1"/>
  <c r="M47" i="80"/>
  <c r="N46" i="80"/>
  <c r="O46" i="80" s="1"/>
  <c r="M46" i="80"/>
  <c r="N45" i="80"/>
  <c r="O45" i="80" s="1"/>
  <c r="M45" i="80"/>
  <c r="N44" i="80"/>
  <c r="O44" i="80" s="1"/>
  <c r="M44" i="80"/>
  <c r="N43" i="80"/>
  <c r="O43" i="80" s="1"/>
  <c r="M43" i="80"/>
  <c r="N42" i="80"/>
  <c r="O42" i="80" s="1"/>
  <c r="M42" i="80"/>
  <c r="N41" i="80"/>
  <c r="O41" i="80" s="1"/>
  <c r="M41" i="80"/>
  <c r="N40" i="80"/>
  <c r="O40" i="80" s="1"/>
  <c r="M40" i="80"/>
  <c r="N39" i="80"/>
  <c r="O39" i="80" s="1"/>
  <c r="M39" i="80"/>
  <c r="N38" i="80"/>
  <c r="O38" i="80" s="1"/>
  <c r="M38" i="80"/>
  <c r="N37" i="80"/>
  <c r="O37" i="80" s="1"/>
  <c r="M37" i="80"/>
  <c r="N36" i="80"/>
  <c r="O36" i="80" s="1"/>
  <c r="M36" i="80"/>
  <c r="N35" i="80"/>
  <c r="O35" i="80" s="1"/>
  <c r="M35" i="80"/>
  <c r="N34" i="80"/>
  <c r="O34" i="80" s="1"/>
  <c r="M34" i="80"/>
  <c r="N33" i="80"/>
  <c r="O33" i="80" s="1"/>
  <c r="M33" i="80"/>
  <c r="N32" i="80"/>
  <c r="O32" i="80" s="1"/>
  <c r="M32" i="80"/>
  <c r="N31" i="80"/>
  <c r="O31" i="80" s="1"/>
  <c r="M31" i="80"/>
  <c r="N30" i="80"/>
  <c r="O30" i="80" s="1"/>
  <c r="M30" i="80"/>
  <c r="N29" i="80"/>
  <c r="O29" i="80" s="1"/>
  <c r="M29" i="80"/>
  <c r="N28" i="80"/>
  <c r="O28" i="80" s="1"/>
  <c r="M28" i="80"/>
  <c r="N27" i="80"/>
  <c r="O27" i="80" s="1"/>
  <c r="M27" i="80"/>
  <c r="N26" i="80"/>
  <c r="O26" i="80" s="1"/>
  <c r="M26" i="80"/>
  <c r="N25" i="80"/>
  <c r="O25" i="80" s="1"/>
  <c r="M25" i="80"/>
  <c r="N24" i="80"/>
  <c r="O24" i="80" s="1"/>
  <c r="M24" i="80"/>
  <c r="N23" i="80"/>
  <c r="O23" i="80" s="1"/>
  <c r="M23" i="80"/>
  <c r="N22" i="80"/>
  <c r="O22" i="80" s="1"/>
  <c r="M22" i="80"/>
  <c r="N21" i="80"/>
  <c r="O21" i="80" s="1"/>
  <c r="M21" i="80"/>
  <c r="N20" i="80"/>
  <c r="O20" i="80" s="1"/>
  <c r="M20" i="80"/>
  <c r="N19" i="80"/>
  <c r="O19" i="80" s="1"/>
  <c r="M19" i="80"/>
  <c r="N18" i="80"/>
  <c r="O18" i="80" s="1"/>
  <c r="M18" i="80"/>
  <c r="N17" i="80"/>
  <c r="O17" i="80" s="1"/>
  <c r="M17" i="80"/>
  <c r="N16" i="80"/>
  <c r="M16" i="80"/>
  <c r="N15" i="80"/>
  <c r="O15" i="80" s="1"/>
  <c r="M15" i="80"/>
  <c r="N14" i="80"/>
  <c r="O14" i="80" s="1"/>
  <c r="M14" i="80"/>
  <c r="N13" i="80"/>
  <c r="O13" i="80" s="1"/>
  <c r="M13" i="80"/>
  <c r="N12" i="80"/>
  <c r="O12" i="80" s="1"/>
  <c r="M12" i="80"/>
  <c r="N11" i="80"/>
  <c r="O11" i="80" s="1"/>
  <c r="M11" i="80"/>
  <c r="N10" i="80"/>
  <c r="O10" i="80" s="1"/>
  <c r="M10" i="80"/>
  <c r="N9" i="80"/>
  <c r="O9" i="80" s="1"/>
  <c r="M9" i="80"/>
  <c r="N8" i="80"/>
  <c r="O8" i="80" s="1"/>
  <c r="M8" i="80"/>
  <c r="N7" i="80"/>
  <c r="O7" i="80" s="1"/>
  <c r="M7" i="80"/>
  <c r="N61" i="79"/>
  <c r="O61" i="79" s="1"/>
  <c r="M61" i="79"/>
  <c r="N60" i="79"/>
  <c r="O60" i="79" s="1"/>
  <c r="M60" i="79"/>
  <c r="N59" i="79"/>
  <c r="O59" i="79" s="1"/>
  <c r="M59" i="79"/>
  <c r="N58" i="79"/>
  <c r="O58" i="79" s="1"/>
  <c r="M58" i="79"/>
  <c r="N57" i="79"/>
  <c r="M57" i="79"/>
  <c r="N56" i="79"/>
  <c r="O56" i="79" s="1"/>
  <c r="M56" i="79"/>
  <c r="N55" i="79"/>
  <c r="O55" i="79" s="1"/>
  <c r="M55" i="79"/>
  <c r="N54" i="79"/>
  <c r="O54" i="79" s="1"/>
  <c r="M54" i="79"/>
  <c r="N53" i="79"/>
  <c r="O53" i="79" s="1"/>
  <c r="M53" i="79"/>
  <c r="N52" i="79"/>
  <c r="O52" i="79" s="1"/>
  <c r="M52" i="79"/>
  <c r="N51" i="79"/>
  <c r="O51" i="79" s="1"/>
  <c r="M51" i="79"/>
  <c r="N50" i="79"/>
  <c r="O50" i="79" s="1"/>
  <c r="M50" i="79"/>
  <c r="N49" i="79"/>
  <c r="M49" i="79"/>
  <c r="N48" i="79"/>
  <c r="O48" i="79" s="1"/>
  <c r="M48" i="79"/>
  <c r="N47" i="79"/>
  <c r="O47" i="79" s="1"/>
  <c r="M47" i="79"/>
  <c r="N46" i="79"/>
  <c r="O46" i="79" s="1"/>
  <c r="M46" i="79"/>
  <c r="N45" i="79"/>
  <c r="O45" i="79" s="1"/>
  <c r="M45" i="79"/>
  <c r="N44" i="79"/>
  <c r="O44" i="79" s="1"/>
  <c r="M44" i="79"/>
  <c r="N43" i="79"/>
  <c r="O43" i="79" s="1"/>
  <c r="M43" i="79"/>
  <c r="N42" i="79"/>
  <c r="O42" i="79" s="1"/>
  <c r="M42" i="79"/>
  <c r="N41" i="79"/>
  <c r="M41" i="79"/>
  <c r="N40" i="79"/>
  <c r="O40" i="79" s="1"/>
  <c r="M40" i="79"/>
  <c r="N39" i="79"/>
  <c r="O39" i="79" s="1"/>
  <c r="M39" i="79"/>
  <c r="N38" i="79"/>
  <c r="O38" i="79" s="1"/>
  <c r="M38" i="79"/>
  <c r="N37" i="79"/>
  <c r="O37" i="79" s="1"/>
  <c r="M37" i="79"/>
  <c r="N36" i="79"/>
  <c r="O36" i="79" s="1"/>
  <c r="M36" i="79"/>
  <c r="N35" i="79"/>
  <c r="O35" i="79" s="1"/>
  <c r="M35" i="79"/>
  <c r="N34" i="79"/>
  <c r="O34" i="79" s="1"/>
  <c r="M34" i="79"/>
  <c r="N33" i="79"/>
  <c r="O33" i="79" s="1"/>
  <c r="M33" i="79"/>
  <c r="N32" i="79"/>
  <c r="O32" i="79" s="1"/>
  <c r="M32" i="79"/>
  <c r="N31" i="79"/>
  <c r="O31" i="79" s="1"/>
  <c r="M31" i="79"/>
  <c r="N30" i="79"/>
  <c r="O30" i="79" s="1"/>
  <c r="M30" i="79"/>
  <c r="N29" i="79"/>
  <c r="O29" i="79" s="1"/>
  <c r="M29" i="79"/>
  <c r="N28" i="79"/>
  <c r="O28" i="79" s="1"/>
  <c r="M28" i="79"/>
  <c r="N27" i="79"/>
  <c r="O27" i="79" s="1"/>
  <c r="M27" i="79"/>
  <c r="N26" i="79"/>
  <c r="O26" i="79" s="1"/>
  <c r="M26" i="79"/>
  <c r="N25" i="79"/>
  <c r="O25" i="79" s="1"/>
  <c r="M25" i="79"/>
  <c r="N24" i="79"/>
  <c r="O24" i="79" s="1"/>
  <c r="M24" i="79"/>
  <c r="N23" i="79"/>
  <c r="O23" i="79" s="1"/>
  <c r="M23" i="79"/>
  <c r="N22" i="79"/>
  <c r="O22" i="79" s="1"/>
  <c r="M22" i="79"/>
  <c r="N21" i="79"/>
  <c r="O21" i="79" s="1"/>
  <c r="M21" i="79"/>
  <c r="N20" i="79"/>
  <c r="O20" i="79" s="1"/>
  <c r="M20" i="79"/>
  <c r="N19" i="79"/>
  <c r="O19" i="79" s="1"/>
  <c r="M19" i="79"/>
  <c r="B75" i="93"/>
  <c r="N17" i="79"/>
  <c r="O17" i="79" s="1"/>
  <c r="M17" i="79"/>
  <c r="N16" i="79"/>
  <c r="O16" i="79" s="1"/>
  <c r="M16" i="79"/>
  <c r="N15" i="79"/>
  <c r="O15" i="79" s="1"/>
  <c r="M15" i="79"/>
  <c r="N14" i="79"/>
  <c r="O14" i="79" s="1"/>
  <c r="M14" i="79"/>
  <c r="N13" i="79"/>
  <c r="O13" i="79" s="1"/>
  <c r="M13" i="79"/>
  <c r="N12" i="79"/>
  <c r="O12" i="79" s="1"/>
  <c r="M12" i="79"/>
  <c r="N11" i="79"/>
  <c r="O11" i="79" s="1"/>
  <c r="M11" i="79"/>
  <c r="N10" i="79"/>
  <c r="O10" i="79" s="1"/>
  <c r="M10" i="79"/>
  <c r="N9" i="79"/>
  <c r="O9" i="79" s="1"/>
  <c r="M9" i="79"/>
  <c r="N8" i="79"/>
  <c r="O8" i="79" s="1"/>
  <c r="M8" i="79"/>
  <c r="B62" i="80"/>
  <c r="B22" i="93" s="1"/>
  <c r="B70" i="81"/>
  <c r="I16" i="103" s="1"/>
  <c r="C16" i="103" s="1"/>
  <c r="B66" i="81"/>
  <c r="B69" i="79" s="1"/>
  <c r="B68" i="80"/>
  <c r="B68" i="81" s="1"/>
  <c r="B66" i="80"/>
  <c r="B66" i="79" s="1"/>
  <c r="P13" i="94" l="1"/>
  <c r="O13" i="94"/>
  <c r="P21" i="94"/>
  <c r="O21" i="94"/>
  <c r="O25" i="94"/>
  <c r="P25" i="94"/>
  <c r="O33" i="94"/>
  <c r="P33" i="94"/>
  <c r="O41" i="94"/>
  <c r="P41" i="94"/>
  <c r="P45" i="94"/>
  <c r="O45" i="94"/>
  <c r="P53" i="94"/>
  <c r="O53" i="94"/>
  <c r="O57" i="94"/>
  <c r="P57" i="94"/>
  <c r="P61" i="94"/>
  <c r="O61" i="94"/>
  <c r="C82" i="93"/>
  <c r="P9" i="94"/>
  <c r="O9" i="94"/>
  <c r="O17" i="94"/>
  <c r="P17" i="94"/>
  <c r="P37" i="94"/>
  <c r="O37" i="94"/>
  <c r="O49" i="94"/>
  <c r="P49" i="94"/>
  <c r="B70" i="80"/>
  <c r="C19" i="93" s="1"/>
  <c r="E19" i="93" s="1"/>
  <c r="P10" i="94"/>
  <c r="O10" i="94"/>
  <c r="O14" i="94"/>
  <c r="P14" i="94"/>
  <c r="P18" i="94"/>
  <c r="O18" i="94"/>
  <c r="O22" i="94"/>
  <c r="P22" i="94"/>
  <c r="P26" i="94"/>
  <c r="O26" i="94"/>
  <c r="O30" i="94"/>
  <c r="P30" i="94"/>
  <c r="O34" i="94"/>
  <c r="P34" i="94"/>
  <c r="O38" i="94"/>
  <c r="P38" i="94"/>
  <c r="O42" i="94"/>
  <c r="P42" i="94"/>
  <c r="O46" i="94"/>
  <c r="P46" i="94"/>
  <c r="O50" i="94"/>
  <c r="P50" i="94"/>
  <c r="O54" i="94"/>
  <c r="P54" i="94"/>
  <c r="O58" i="94"/>
  <c r="P58" i="94"/>
  <c r="C76" i="93"/>
  <c r="E76" i="93" s="1"/>
  <c r="C94" i="93"/>
  <c r="P19" i="94"/>
  <c r="O19" i="94"/>
  <c r="P27" i="94"/>
  <c r="O27" i="94"/>
  <c r="P35" i="94"/>
  <c r="O35" i="94"/>
  <c r="P43" i="94"/>
  <c r="O43" i="94"/>
  <c r="P51" i="94"/>
  <c r="O51" i="94"/>
  <c r="P59" i="94"/>
  <c r="O59" i="94"/>
  <c r="C90" i="93"/>
  <c r="N39" i="84"/>
  <c r="O39" i="84" s="1"/>
  <c r="C38" i="93"/>
  <c r="E38" i="93" s="1"/>
  <c r="O7" i="94"/>
  <c r="C69" i="93" s="1"/>
  <c r="E69" i="93" s="1"/>
  <c r="P7" i="94"/>
  <c r="O15" i="94"/>
  <c r="P15" i="94"/>
  <c r="O23" i="94"/>
  <c r="P23" i="94"/>
  <c r="O31" i="94"/>
  <c r="P31" i="94"/>
  <c r="O39" i="94"/>
  <c r="P39" i="94"/>
  <c r="O47" i="94"/>
  <c r="P47" i="94"/>
  <c r="O55" i="94"/>
  <c r="P55" i="94"/>
  <c r="O12" i="94"/>
  <c r="P12" i="94"/>
  <c r="P16" i="94"/>
  <c r="O16" i="94"/>
  <c r="P20" i="94"/>
  <c r="O20" i="94"/>
  <c r="P24" i="94"/>
  <c r="O24" i="94"/>
  <c r="O28" i="94"/>
  <c r="P28" i="94"/>
  <c r="P32" i="94"/>
  <c r="O32" i="94"/>
  <c r="P36" i="94"/>
  <c r="O36" i="94"/>
  <c r="P40" i="94"/>
  <c r="O40" i="94"/>
  <c r="P44" i="94"/>
  <c r="O44" i="94"/>
  <c r="O48" i="94"/>
  <c r="P48" i="94"/>
  <c r="P52" i="94"/>
  <c r="O52" i="94"/>
  <c r="P56" i="94"/>
  <c r="O56" i="94"/>
  <c r="P60" i="94"/>
  <c r="O60" i="94"/>
  <c r="C86" i="93"/>
  <c r="O18" i="79"/>
  <c r="B17" i="93"/>
  <c r="C17" i="93" s="1"/>
  <c r="P11" i="94"/>
  <c r="P8" i="94"/>
  <c r="P29" i="94"/>
  <c r="C29" i="93"/>
  <c r="E29" i="93" s="1"/>
  <c r="C53" i="93"/>
  <c r="E53" i="93" s="1"/>
  <c r="C44" i="93"/>
  <c r="N43" i="84"/>
  <c r="O43" i="84" s="1"/>
  <c r="D45" i="93" s="1"/>
  <c r="C47" i="93"/>
  <c r="E48" i="93"/>
  <c r="E46" i="93"/>
  <c r="E44" i="93"/>
  <c r="E47" i="93"/>
  <c r="C46" i="93"/>
  <c r="C48" i="93"/>
  <c r="B27" i="93"/>
  <c r="C27" i="93" s="1"/>
  <c r="E27" i="93" s="1"/>
  <c r="C28" i="93"/>
  <c r="E28" i="93" s="1"/>
  <c r="B18" i="93"/>
  <c r="C18" i="93" s="1"/>
  <c r="E18" i="93" s="1"/>
  <c r="C20" i="93"/>
  <c r="E20" i="93" s="1"/>
  <c r="C11" i="93"/>
  <c r="E11" i="93" s="1"/>
  <c r="I20" i="103"/>
  <c r="C20" i="103" s="1"/>
  <c r="I18" i="103"/>
  <c r="C18" i="103" s="1"/>
  <c r="I14" i="103"/>
  <c r="C14" i="103" s="1"/>
  <c r="E45" i="93" l="1"/>
  <c r="C45" i="93"/>
  <c r="E82" i="93"/>
  <c r="L3" i="93"/>
  <c r="D1" i="98" s="1"/>
  <c r="E86" i="93"/>
  <c r="O3" i="93"/>
  <c r="D1" i="99" s="1"/>
  <c r="E90" i="93"/>
  <c r="R3" i="93"/>
  <c r="D1" i="100" s="1"/>
  <c r="E94" i="93"/>
  <c r="C4" i="93"/>
  <c r="D1" i="97" s="1"/>
  <c r="C68" i="93"/>
  <c r="E68" i="93" s="1"/>
  <c r="E17" i="93"/>
  <c r="C62" i="80" l="1"/>
  <c r="B12" i="103"/>
  <c r="I12" i="103"/>
  <c r="L62" i="94" l="1"/>
  <c r="K62" i="94"/>
  <c r="J62" i="94"/>
  <c r="I62" i="94"/>
  <c r="B71" i="93" s="1"/>
  <c r="H62" i="94"/>
  <c r="G62" i="94"/>
  <c r="F62" i="94"/>
  <c r="E62" i="94"/>
  <c r="D62" i="94"/>
  <c r="C62" i="94"/>
  <c r="B62" i="94"/>
  <c r="L62" i="95"/>
  <c r="K62" i="95"/>
  <c r="J62" i="95"/>
  <c r="I62" i="95"/>
  <c r="E61" i="93" s="1"/>
  <c r="H62" i="95"/>
  <c r="G62" i="95"/>
  <c r="F62" i="95"/>
  <c r="E62" i="95"/>
  <c r="D62" i="95"/>
  <c r="C62" i="95"/>
  <c r="B62" i="95"/>
  <c r="B60" i="93" l="1"/>
  <c r="B59" i="93"/>
  <c r="C59" i="93" s="1"/>
  <c r="B70" i="93"/>
  <c r="M62" i="94"/>
  <c r="N62" i="94"/>
  <c r="N62" i="95"/>
  <c r="M62" i="95"/>
  <c r="B49" i="102"/>
  <c r="B49" i="101" s="1"/>
  <c r="C49" i="102"/>
  <c r="C49" i="101" s="1"/>
  <c r="D49" i="102"/>
  <c r="D49" i="101" s="1"/>
  <c r="E49" i="102"/>
  <c r="F49" i="102"/>
  <c r="G49" i="102"/>
  <c r="H49" i="102"/>
  <c r="I49" i="102"/>
  <c r="J49" i="102"/>
  <c r="K49" i="102"/>
  <c r="H49" i="101" s="1"/>
  <c r="B50" i="102"/>
  <c r="C50" i="102"/>
  <c r="C50" i="101" s="1"/>
  <c r="D50" i="102"/>
  <c r="D50" i="101" s="1"/>
  <c r="E50" i="102"/>
  <c r="E50" i="101" s="1"/>
  <c r="F50" i="102"/>
  <c r="G50" i="102"/>
  <c r="H50" i="102"/>
  <c r="I50" i="102"/>
  <c r="J50" i="102"/>
  <c r="K50" i="102"/>
  <c r="H50" i="101" s="1"/>
  <c r="B51" i="102"/>
  <c r="C51" i="102"/>
  <c r="C51" i="101" s="1"/>
  <c r="D51" i="102"/>
  <c r="D51" i="101" s="1"/>
  <c r="E51" i="102"/>
  <c r="E51" i="101" s="1"/>
  <c r="F51" i="102"/>
  <c r="G51" i="102"/>
  <c r="H51" i="102"/>
  <c r="I51" i="102"/>
  <c r="J51" i="102"/>
  <c r="K51" i="102"/>
  <c r="H51" i="101" s="1"/>
  <c r="B52" i="102"/>
  <c r="C52" i="102"/>
  <c r="D52" i="102"/>
  <c r="D52" i="101" s="1"/>
  <c r="E52" i="102"/>
  <c r="E52" i="101" s="1"/>
  <c r="F52" i="102"/>
  <c r="G52" i="102"/>
  <c r="H52" i="102"/>
  <c r="I52" i="102"/>
  <c r="J52" i="102"/>
  <c r="K52" i="102"/>
  <c r="H52" i="101" s="1"/>
  <c r="B53" i="102"/>
  <c r="C53" i="102"/>
  <c r="D53" i="102"/>
  <c r="E53" i="102"/>
  <c r="E53" i="101" s="1"/>
  <c r="F53" i="102"/>
  <c r="G53" i="102"/>
  <c r="H53" i="102"/>
  <c r="I53" i="102"/>
  <c r="J53" i="102"/>
  <c r="K53" i="102"/>
  <c r="H53" i="101" s="1"/>
  <c r="B54" i="102"/>
  <c r="C54" i="102"/>
  <c r="C54" i="101" s="1"/>
  <c r="D54" i="102"/>
  <c r="E54" i="102"/>
  <c r="E54" i="101" s="1"/>
  <c r="F54" i="102"/>
  <c r="G54" i="102"/>
  <c r="H54" i="102"/>
  <c r="I54" i="102"/>
  <c r="J54" i="102"/>
  <c r="K54" i="102"/>
  <c r="H54" i="101" s="1"/>
  <c r="B55" i="102"/>
  <c r="C55" i="102"/>
  <c r="C55" i="101" s="1"/>
  <c r="D55" i="102"/>
  <c r="D55" i="101" s="1"/>
  <c r="E55" i="102"/>
  <c r="E55" i="101" s="1"/>
  <c r="F55" i="102"/>
  <c r="G55" i="102"/>
  <c r="H55" i="102"/>
  <c r="I55" i="102"/>
  <c r="J55" i="102"/>
  <c r="K55" i="102"/>
  <c r="H55" i="101" s="1"/>
  <c r="B56" i="102"/>
  <c r="C56" i="102"/>
  <c r="C56" i="101" s="1"/>
  <c r="D56" i="102"/>
  <c r="D56" i="101" s="1"/>
  <c r="E56" i="102"/>
  <c r="E56" i="101" s="1"/>
  <c r="F56" i="102"/>
  <c r="G56" i="102"/>
  <c r="H56" i="102"/>
  <c r="I56" i="102"/>
  <c r="J56" i="102"/>
  <c r="K56" i="102"/>
  <c r="H56" i="101" s="1"/>
  <c r="B57" i="102"/>
  <c r="C57" i="102"/>
  <c r="C57" i="101" s="1"/>
  <c r="D57" i="102"/>
  <c r="D57" i="101" s="1"/>
  <c r="E57" i="102"/>
  <c r="E57" i="101" s="1"/>
  <c r="F57" i="102"/>
  <c r="G57" i="102"/>
  <c r="H57" i="102"/>
  <c r="I57" i="102"/>
  <c r="J57" i="102"/>
  <c r="K57" i="102"/>
  <c r="B58" i="102"/>
  <c r="C58" i="102"/>
  <c r="C58" i="101" s="1"/>
  <c r="D58" i="102"/>
  <c r="D58" i="101" s="1"/>
  <c r="E58" i="102"/>
  <c r="E58" i="101" s="1"/>
  <c r="F58" i="102"/>
  <c r="G58" i="102"/>
  <c r="H58" i="102"/>
  <c r="I58" i="102"/>
  <c r="J58" i="102"/>
  <c r="K58" i="102"/>
  <c r="H58" i="101" s="1"/>
  <c r="B59" i="102"/>
  <c r="C59" i="102"/>
  <c r="D59" i="102"/>
  <c r="D59" i="101" s="1"/>
  <c r="E59" i="102"/>
  <c r="E59" i="101" s="1"/>
  <c r="F59" i="102"/>
  <c r="G59" i="102"/>
  <c r="H59" i="102"/>
  <c r="I59" i="102"/>
  <c r="J59" i="102"/>
  <c r="K59" i="102"/>
  <c r="H59" i="101" s="1"/>
  <c r="B60" i="102"/>
  <c r="C60" i="102"/>
  <c r="C60" i="101" s="1"/>
  <c r="D60" i="102"/>
  <c r="D60" i="101" s="1"/>
  <c r="E60" i="102"/>
  <c r="E60" i="101" s="1"/>
  <c r="F60" i="102"/>
  <c r="G60" i="102"/>
  <c r="H60" i="102"/>
  <c r="I60" i="102"/>
  <c r="J60" i="102"/>
  <c r="K60" i="102"/>
  <c r="H60" i="101" s="1"/>
  <c r="B61" i="102"/>
  <c r="C61" i="102"/>
  <c r="C61" i="101" s="1"/>
  <c r="D61" i="102"/>
  <c r="E61" i="102"/>
  <c r="E61" i="101" s="1"/>
  <c r="F61" i="102"/>
  <c r="G61" i="102"/>
  <c r="H61" i="102"/>
  <c r="I61" i="102"/>
  <c r="J61" i="102"/>
  <c r="K61" i="102"/>
  <c r="H61" i="101" s="1"/>
  <c r="B57" i="101"/>
  <c r="H57" i="101"/>
  <c r="L62" i="97"/>
  <c r="K62" i="97"/>
  <c r="J62" i="97"/>
  <c r="I62" i="97"/>
  <c r="H62" i="97"/>
  <c r="G62" i="97"/>
  <c r="F62" i="97"/>
  <c r="E62" i="97"/>
  <c r="D62" i="97"/>
  <c r="C62" i="97"/>
  <c r="B62" i="97"/>
  <c r="L62" i="100"/>
  <c r="K62" i="100"/>
  <c r="J62" i="100"/>
  <c r="I62" i="100"/>
  <c r="H62" i="100"/>
  <c r="G62" i="100"/>
  <c r="F62" i="100"/>
  <c r="E62" i="100"/>
  <c r="D62" i="100"/>
  <c r="C62" i="100"/>
  <c r="B62" i="100"/>
  <c r="L62" i="99"/>
  <c r="K62" i="99"/>
  <c r="J62" i="99"/>
  <c r="I62" i="99"/>
  <c r="H62" i="99"/>
  <c r="G62" i="99"/>
  <c r="F62" i="99"/>
  <c r="E62" i="99"/>
  <c r="D62" i="99"/>
  <c r="C62" i="99"/>
  <c r="B62" i="99"/>
  <c r="L62" i="98"/>
  <c r="K62" i="98"/>
  <c r="J62" i="98"/>
  <c r="I62" i="98"/>
  <c r="H62" i="98"/>
  <c r="G62" i="98"/>
  <c r="F62" i="98"/>
  <c r="E62" i="98"/>
  <c r="D62" i="98"/>
  <c r="C62" i="98"/>
  <c r="B62" i="98"/>
  <c r="L62" i="96"/>
  <c r="K62" i="96"/>
  <c r="J62" i="96"/>
  <c r="I62" i="96"/>
  <c r="B78" i="93" s="1"/>
  <c r="H62" i="96"/>
  <c r="G62" i="96"/>
  <c r="F62" i="96"/>
  <c r="E62" i="96"/>
  <c r="D62" i="96"/>
  <c r="C62" i="96"/>
  <c r="B62" i="96"/>
  <c r="L62" i="83"/>
  <c r="K62" i="83"/>
  <c r="J62" i="83"/>
  <c r="I62" i="83"/>
  <c r="H62" i="83"/>
  <c r="G62" i="83"/>
  <c r="F62" i="83"/>
  <c r="E62" i="83"/>
  <c r="D62" i="83"/>
  <c r="C62" i="83"/>
  <c r="B62" i="83"/>
  <c r="L62" i="84"/>
  <c r="K62" i="84"/>
  <c r="J62" i="84"/>
  <c r="I62" i="84"/>
  <c r="H62" i="84"/>
  <c r="G62" i="84"/>
  <c r="F62" i="84"/>
  <c r="E62" i="84"/>
  <c r="D62" i="84"/>
  <c r="C62" i="84"/>
  <c r="B62" i="84"/>
  <c r="L62" i="82"/>
  <c r="K62" i="82"/>
  <c r="J62" i="82"/>
  <c r="I62" i="82"/>
  <c r="H62" i="82"/>
  <c r="G62" i="82"/>
  <c r="F62" i="82"/>
  <c r="E62" i="82"/>
  <c r="D62" i="82"/>
  <c r="C62" i="82"/>
  <c r="B62" i="82"/>
  <c r="L62" i="81"/>
  <c r="K62" i="81"/>
  <c r="J62" i="81"/>
  <c r="I62" i="81"/>
  <c r="H62" i="81"/>
  <c r="G62" i="81"/>
  <c r="F62" i="81"/>
  <c r="E62" i="81"/>
  <c r="D62" i="81"/>
  <c r="C62" i="81"/>
  <c r="B62" i="81"/>
  <c r="B26" i="93" s="1"/>
  <c r="C26" i="93" s="1"/>
  <c r="E26" i="93" s="1"/>
  <c r="L62" i="80"/>
  <c r="K62" i="80"/>
  <c r="J62" i="80"/>
  <c r="I62" i="80"/>
  <c r="H62" i="80"/>
  <c r="G62" i="80"/>
  <c r="F62" i="80"/>
  <c r="E62" i="80"/>
  <c r="D62" i="80"/>
  <c r="L61" i="102"/>
  <c r="I61" i="101" s="1"/>
  <c r="L60" i="102"/>
  <c r="I60" i="101" s="1"/>
  <c r="L59" i="102"/>
  <c r="I59" i="101" s="1"/>
  <c r="L58" i="102"/>
  <c r="I58" i="101" s="1"/>
  <c r="L57" i="102"/>
  <c r="I57" i="101" s="1"/>
  <c r="L56" i="102"/>
  <c r="I56" i="101" s="1"/>
  <c r="L55" i="102"/>
  <c r="I55" i="101" s="1"/>
  <c r="L54" i="102"/>
  <c r="I54" i="101" s="1"/>
  <c r="L53" i="102"/>
  <c r="I53" i="101" s="1"/>
  <c r="L52" i="102"/>
  <c r="I52" i="101" s="1"/>
  <c r="L51" i="102"/>
  <c r="I51" i="101" s="1"/>
  <c r="L50" i="102"/>
  <c r="I50" i="101" s="1"/>
  <c r="L49" i="102"/>
  <c r="I49" i="101" s="1"/>
  <c r="C3" i="93" l="1"/>
  <c r="D1" i="95" s="1"/>
  <c r="E59" i="93"/>
  <c r="B55" i="93"/>
  <c r="B49" i="93"/>
  <c r="C49" i="93" s="1"/>
  <c r="B77" i="93"/>
  <c r="B54" i="93"/>
  <c r="B30" i="93"/>
  <c r="C30" i="93" s="1"/>
  <c r="I2" i="93" s="1"/>
  <c r="N62" i="82"/>
  <c r="M62" i="82"/>
  <c r="B39" i="93"/>
  <c r="N62" i="96"/>
  <c r="M62" i="96"/>
  <c r="B50" i="93"/>
  <c r="N62" i="83"/>
  <c r="B51" i="93"/>
  <c r="C51" i="93" s="1"/>
  <c r="M62" i="83"/>
  <c r="B52" i="93"/>
  <c r="B21" i="93"/>
  <c r="N62" i="80"/>
  <c r="M62" i="80"/>
  <c r="G59" i="101"/>
  <c r="B61" i="101"/>
  <c r="M61" i="102"/>
  <c r="N61" i="102"/>
  <c r="M59" i="102"/>
  <c r="N59" i="102"/>
  <c r="M57" i="102"/>
  <c r="N57" i="102"/>
  <c r="M55" i="102"/>
  <c r="N55" i="102"/>
  <c r="B53" i="101"/>
  <c r="M53" i="102"/>
  <c r="N53" i="102"/>
  <c r="B51" i="101"/>
  <c r="M51" i="102"/>
  <c r="N51" i="102"/>
  <c r="M49" i="102"/>
  <c r="N49" i="102"/>
  <c r="B60" i="101"/>
  <c r="M60" i="102"/>
  <c r="N60" i="102"/>
  <c r="B58" i="101"/>
  <c r="M58" i="102"/>
  <c r="N58" i="102"/>
  <c r="B56" i="101"/>
  <c r="M56" i="102"/>
  <c r="N56" i="102"/>
  <c r="B54" i="101"/>
  <c r="M54" i="102"/>
  <c r="N54" i="102"/>
  <c r="M52" i="102"/>
  <c r="N52" i="102"/>
  <c r="B50" i="101"/>
  <c r="M50" i="102"/>
  <c r="N50" i="102"/>
  <c r="M62" i="84"/>
  <c r="N62" i="84"/>
  <c r="A76" i="81"/>
  <c r="N62" i="81"/>
  <c r="M62" i="81"/>
  <c r="N62" i="97"/>
  <c r="M62" i="97"/>
  <c r="N62" i="100"/>
  <c r="M62" i="100"/>
  <c r="F61" i="101"/>
  <c r="F49" i="101"/>
  <c r="N62" i="99"/>
  <c r="M62" i="99"/>
  <c r="N62" i="98"/>
  <c r="M62" i="98"/>
  <c r="F57" i="101"/>
  <c r="F53" i="101"/>
  <c r="G55" i="101"/>
  <c r="G51" i="101"/>
  <c r="G58" i="101"/>
  <c r="F56" i="101"/>
  <c r="F54" i="101"/>
  <c r="G52" i="101"/>
  <c r="G61" i="101"/>
  <c r="F60" i="101"/>
  <c r="F59" i="101"/>
  <c r="G57" i="101"/>
  <c r="F55" i="101"/>
  <c r="G54" i="101"/>
  <c r="G53" i="101"/>
  <c r="F52" i="101"/>
  <c r="F51" i="101"/>
  <c r="G50" i="101"/>
  <c r="F58" i="101"/>
  <c r="G56" i="101"/>
  <c r="B55" i="101"/>
  <c r="D53" i="101"/>
  <c r="F50" i="101"/>
  <c r="C53" i="101"/>
  <c r="C52" i="101"/>
  <c r="G60" i="101"/>
  <c r="C59" i="101"/>
  <c r="B52" i="101"/>
  <c r="G49" i="101"/>
  <c r="B59" i="101"/>
  <c r="D54" i="101"/>
  <c r="D61" i="101"/>
  <c r="E49" i="101"/>
  <c r="F7" i="102"/>
  <c r="G7" i="102"/>
  <c r="H7" i="102"/>
  <c r="I7" i="102"/>
  <c r="J7" i="102"/>
  <c r="K7" i="102"/>
  <c r="L7" i="102"/>
  <c r="F8" i="102"/>
  <c r="G8" i="102"/>
  <c r="H8" i="102"/>
  <c r="I8" i="102"/>
  <c r="J8" i="102"/>
  <c r="K8" i="102"/>
  <c r="L8" i="102"/>
  <c r="F9" i="102"/>
  <c r="G9" i="102"/>
  <c r="H9" i="102"/>
  <c r="I9" i="102"/>
  <c r="J9" i="102"/>
  <c r="K9" i="102"/>
  <c r="L9" i="102"/>
  <c r="F10" i="102"/>
  <c r="G10" i="102"/>
  <c r="H10" i="102"/>
  <c r="I10" i="102"/>
  <c r="J10" i="102"/>
  <c r="K10" i="102"/>
  <c r="L10" i="102"/>
  <c r="F11" i="102"/>
  <c r="G11" i="102"/>
  <c r="H11" i="102"/>
  <c r="I11" i="102"/>
  <c r="J11" i="102"/>
  <c r="K11" i="102"/>
  <c r="L11" i="102"/>
  <c r="F12" i="102"/>
  <c r="G12" i="102"/>
  <c r="H12" i="102"/>
  <c r="I12" i="102"/>
  <c r="J12" i="102"/>
  <c r="K12" i="102"/>
  <c r="L12" i="102"/>
  <c r="F13" i="102"/>
  <c r="G13" i="102"/>
  <c r="H13" i="102"/>
  <c r="I13" i="102"/>
  <c r="J13" i="102"/>
  <c r="K13" i="102"/>
  <c r="L13" i="102"/>
  <c r="F14" i="102"/>
  <c r="G14" i="102"/>
  <c r="H14" i="102"/>
  <c r="I14" i="102"/>
  <c r="J14" i="102"/>
  <c r="K14" i="102"/>
  <c r="L14" i="102"/>
  <c r="F15" i="102"/>
  <c r="G15" i="102"/>
  <c r="H15" i="102"/>
  <c r="I15" i="102"/>
  <c r="J15" i="102"/>
  <c r="K15" i="102"/>
  <c r="L15" i="102"/>
  <c r="F16" i="102"/>
  <c r="G16" i="102"/>
  <c r="H16" i="102"/>
  <c r="I16" i="102"/>
  <c r="J16" i="102"/>
  <c r="K16" i="102"/>
  <c r="L16" i="102"/>
  <c r="F17" i="102"/>
  <c r="G17" i="102"/>
  <c r="H17" i="102"/>
  <c r="I17" i="102"/>
  <c r="J17" i="102"/>
  <c r="K17" i="102"/>
  <c r="L17" i="102"/>
  <c r="F18" i="102"/>
  <c r="G18" i="102"/>
  <c r="H18" i="102"/>
  <c r="I18" i="102"/>
  <c r="J18" i="102"/>
  <c r="K18" i="102"/>
  <c r="L18" i="102"/>
  <c r="F19" i="102"/>
  <c r="G19" i="102"/>
  <c r="H19" i="102"/>
  <c r="I19" i="102"/>
  <c r="J19" i="102"/>
  <c r="K19" i="102"/>
  <c r="L19" i="102"/>
  <c r="F20" i="102"/>
  <c r="G20" i="102"/>
  <c r="H20" i="102"/>
  <c r="I20" i="102"/>
  <c r="J20" i="102"/>
  <c r="K20" i="102"/>
  <c r="L20" i="102"/>
  <c r="F21" i="102"/>
  <c r="G21" i="102"/>
  <c r="H21" i="102"/>
  <c r="I21" i="102"/>
  <c r="J21" i="102"/>
  <c r="K21" i="102"/>
  <c r="L21" i="102"/>
  <c r="F22" i="102"/>
  <c r="G22" i="102"/>
  <c r="H22" i="102"/>
  <c r="I22" i="102"/>
  <c r="J22" i="102"/>
  <c r="K22" i="102"/>
  <c r="L22" i="102"/>
  <c r="F23" i="102"/>
  <c r="G23" i="102"/>
  <c r="H23" i="102"/>
  <c r="I23" i="102"/>
  <c r="J23" i="102"/>
  <c r="K23" i="102"/>
  <c r="L23" i="102"/>
  <c r="F24" i="102"/>
  <c r="G24" i="102"/>
  <c r="H24" i="102"/>
  <c r="I24" i="102"/>
  <c r="J24" i="102"/>
  <c r="K24" i="102"/>
  <c r="L24" i="102"/>
  <c r="F25" i="102"/>
  <c r="G25" i="102"/>
  <c r="H25" i="102"/>
  <c r="I25" i="102"/>
  <c r="J25" i="102"/>
  <c r="K25" i="102"/>
  <c r="L25" i="102"/>
  <c r="F26" i="102"/>
  <c r="G26" i="102"/>
  <c r="H26" i="102"/>
  <c r="I26" i="102"/>
  <c r="J26" i="102"/>
  <c r="K26" i="102"/>
  <c r="L26" i="102"/>
  <c r="F27" i="102"/>
  <c r="G27" i="102"/>
  <c r="H27" i="102"/>
  <c r="I27" i="102"/>
  <c r="J27" i="102"/>
  <c r="K27" i="102"/>
  <c r="L27" i="102"/>
  <c r="F28" i="102"/>
  <c r="G28" i="102"/>
  <c r="H28" i="102"/>
  <c r="I28" i="102"/>
  <c r="J28" i="102"/>
  <c r="K28" i="102"/>
  <c r="L28" i="102"/>
  <c r="F29" i="102"/>
  <c r="G29" i="102"/>
  <c r="H29" i="102"/>
  <c r="I29" i="102"/>
  <c r="J29" i="102"/>
  <c r="K29" i="102"/>
  <c r="L29" i="102"/>
  <c r="F30" i="102"/>
  <c r="G30" i="102"/>
  <c r="H30" i="102"/>
  <c r="I30" i="102"/>
  <c r="J30" i="102"/>
  <c r="K30" i="102"/>
  <c r="L30" i="102"/>
  <c r="F31" i="102"/>
  <c r="G31" i="102"/>
  <c r="H31" i="102"/>
  <c r="I31" i="102"/>
  <c r="J31" i="102"/>
  <c r="K31" i="102"/>
  <c r="L31" i="102"/>
  <c r="F32" i="102"/>
  <c r="G32" i="102"/>
  <c r="H32" i="102"/>
  <c r="I32" i="102"/>
  <c r="J32" i="102"/>
  <c r="K32" i="102"/>
  <c r="L32" i="102"/>
  <c r="F33" i="102"/>
  <c r="G33" i="102"/>
  <c r="H33" i="102"/>
  <c r="I33" i="102"/>
  <c r="J33" i="102"/>
  <c r="K33" i="102"/>
  <c r="L33" i="102"/>
  <c r="F34" i="102"/>
  <c r="G34" i="102"/>
  <c r="H34" i="102"/>
  <c r="I34" i="102"/>
  <c r="J34" i="102"/>
  <c r="K34" i="102"/>
  <c r="L34" i="102"/>
  <c r="F35" i="102"/>
  <c r="G35" i="102"/>
  <c r="H35" i="102"/>
  <c r="I35" i="102"/>
  <c r="J35" i="102"/>
  <c r="K35" i="102"/>
  <c r="L35" i="102"/>
  <c r="F36" i="102"/>
  <c r="G36" i="102"/>
  <c r="H36" i="102"/>
  <c r="I36" i="102"/>
  <c r="J36" i="102"/>
  <c r="K36" i="102"/>
  <c r="L36" i="102"/>
  <c r="F37" i="102"/>
  <c r="G37" i="102"/>
  <c r="H37" i="102"/>
  <c r="I37" i="102"/>
  <c r="J37" i="102"/>
  <c r="K37" i="102"/>
  <c r="L37" i="102"/>
  <c r="F38" i="102"/>
  <c r="G38" i="102"/>
  <c r="H38" i="102"/>
  <c r="I38" i="102"/>
  <c r="J38" i="102"/>
  <c r="K38" i="102"/>
  <c r="L38" i="102"/>
  <c r="F39" i="102"/>
  <c r="G39" i="102"/>
  <c r="H39" i="102"/>
  <c r="I39" i="102"/>
  <c r="J39" i="102"/>
  <c r="K39" i="102"/>
  <c r="L39" i="102"/>
  <c r="F40" i="102"/>
  <c r="G40" i="102"/>
  <c r="H40" i="102"/>
  <c r="I40" i="102"/>
  <c r="J40" i="102"/>
  <c r="K40" i="102"/>
  <c r="L40" i="102"/>
  <c r="F41" i="102"/>
  <c r="G41" i="102"/>
  <c r="H41" i="102"/>
  <c r="I41" i="102"/>
  <c r="J41" i="102"/>
  <c r="K41" i="102"/>
  <c r="L41" i="102"/>
  <c r="F42" i="102"/>
  <c r="G42" i="102"/>
  <c r="H42" i="102"/>
  <c r="I42" i="102"/>
  <c r="J42" i="102"/>
  <c r="K42" i="102"/>
  <c r="L42" i="102"/>
  <c r="F43" i="102"/>
  <c r="G43" i="102"/>
  <c r="H43" i="102"/>
  <c r="I43" i="102"/>
  <c r="J43" i="102"/>
  <c r="K43" i="102"/>
  <c r="L43" i="102"/>
  <c r="F44" i="102"/>
  <c r="G44" i="102"/>
  <c r="H44" i="102"/>
  <c r="I44" i="102"/>
  <c r="J44" i="102"/>
  <c r="K44" i="102"/>
  <c r="L44" i="102"/>
  <c r="F45" i="102"/>
  <c r="G45" i="102"/>
  <c r="H45" i="102"/>
  <c r="I45" i="102"/>
  <c r="J45" i="102"/>
  <c r="K45" i="102"/>
  <c r="L45" i="102"/>
  <c r="F46" i="102"/>
  <c r="G46" i="102"/>
  <c r="H46" i="102"/>
  <c r="I46" i="102"/>
  <c r="J46" i="102"/>
  <c r="K46" i="102"/>
  <c r="L46" i="102"/>
  <c r="F47" i="102"/>
  <c r="G47" i="102"/>
  <c r="H47" i="102"/>
  <c r="I47" i="102"/>
  <c r="J47" i="102"/>
  <c r="K47" i="102"/>
  <c r="L47" i="102"/>
  <c r="F48" i="102"/>
  <c r="G48" i="102"/>
  <c r="H48" i="102"/>
  <c r="I48" i="102"/>
  <c r="J48" i="102"/>
  <c r="K48" i="102"/>
  <c r="L48" i="102"/>
  <c r="F62" i="79"/>
  <c r="K49" i="101" l="1"/>
  <c r="K57" i="101"/>
  <c r="E30" i="93"/>
  <c r="C77" i="93"/>
  <c r="E77" i="93"/>
  <c r="E49" i="93"/>
  <c r="C54" i="93"/>
  <c r="R2" i="93" s="1"/>
  <c r="D1" i="84" s="1"/>
  <c r="E54" i="93"/>
  <c r="J49" i="101"/>
  <c r="K62" i="102"/>
  <c r="G62" i="102"/>
  <c r="J50" i="101"/>
  <c r="K50" i="101"/>
  <c r="J56" i="101"/>
  <c r="K56" i="101"/>
  <c r="K53" i="101"/>
  <c r="J53" i="101"/>
  <c r="J62" i="102"/>
  <c r="F62" i="102"/>
  <c r="J59" i="101"/>
  <c r="K59" i="101"/>
  <c r="J54" i="101"/>
  <c r="K54" i="101"/>
  <c r="J51" i="101"/>
  <c r="K51" i="101"/>
  <c r="K61" i="101"/>
  <c r="J61" i="101"/>
  <c r="I62" i="102"/>
  <c r="J55" i="101"/>
  <c r="K55" i="101"/>
  <c r="J60" i="101"/>
  <c r="K60" i="101"/>
  <c r="J57" i="101"/>
  <c r="L62" i="102"/>
  <c r="H62" i="102"/>
  <c r="J52" i="101"/>
  <c r="K52" i="101"/>
  <c r="J58" i="101"/>
  <c r="K58" i="101"/>
  <c r="C62" i="79"/>
  <c r="D62" i="79"/>
  <c r="E62" i="79"/>
  <c r="G62" i="79"/>
  <c r="H62" i="79"/>
  <c r="I62" i="79"/>
  <c r="J62" i="79"/>
  <c r="K62" i="79"/>
  <c r="L62" i="79"/>
  <c r="B62" i="79"/>
  <c r="B8" i="102"/>
  <c r="C8" i="102"/>
  <c r="D8" i="102"/>
  <c r="D8" i="101" s="1"/>
  <c r="E8" i="102"/>
  <c r="E8" i="101" s="1"/>
  <c r="H8" i="101"/>
  <c r="I8" i="101"/>
  <c r="B9" i="102"/>
  <c r="B9" i="101" s="1"/>
  <c r="C9" i="102"/>
  <c r="D9" i="102"/>
  <c r="E9" i="102"/>
  <c r="E9" i="101" s="1"/>
  <c r="H9" i="101"/>
  <c r="I9" i="101"/>
  <c r="B10" i="102"/>
  <c r="C10" i="102"/>
  <c r="D10" i="102"/>
  <c r="D10" i="101" s="1"/>
  <c r="E10" i="102"/>
  <c r="E10" i="101" s="1"/>
  <c r="H10" i="101"/>
  <c r="I10" i="101"/>
  <c r="B11" i="102"/>
  <c r="C11" i="102"/>
  <c r="D11" i="102"/>
  <c r="D11" i="101" s="1"/>
  <c r="E11" i="102"/>
  <c r="E11" i="101" s="1"/>
  <c r="H11" i="101"/>
  <c r="I11" i="101"/>
  <c r="B12" i="102"/>
  <c r="C12" i="102"/>
  <c r="D12" i="102"/>
  <c r="D12" i="101" s="1"/>
  <c r="E12" i="102"/>
  <c r="E12" i="101" s="1"/>
  <c r="H12" i="101"/>
  <c r="I12" i="101"/>
  <c r="B13" i="102"/>
  <c r="C13" i="102"/>
  <c r="D13" i="102"/>
  <c r="D13" i="101" s="1"/>
  <c r="E13" i="102"/>
  <c r="E13" i="101" s="1"/>
  <c r="H13" i="101"/>
  <c r="I13" i="101"/>
  <c r="B14" i="102"/>
  <c r="C14" i="102"/>
  <c r="D14" i="102"/>
  <c r="D14" i="101" s="1"/>
  <c r="E14" i="102"/>
  <c r="E14" i="101" s="1"/>
  <c r="H14" i="101"/>
  <c r="I14" i="101"/>
  <c r="B15" i="102"/>
  <c r="C15" i="102"/>
  <c r="D15" i="102"/>
  <c r="D15" i="101" s="1"/>
  <c r="E15" i="102"/>
  <c r="E15" i="101" s="1"/>
  <c r="H15" i="101"/>
  <c r="I15" i="101"/>
  <c r="B16" i="102"/>
  <c r="C16" i="102"/>
  <c r="D16" i="102"/>
  <c r="D16" i="101" s="1"/>
  <c r="E16" i="102"/>
  <c r="E16" i="101" s="1"/>
  <c r="H16" i="101"/>
  <c r="I16" i="101"/>
  <c r="B17" i="102"/>
  <c r="C17" i="102"/>
  <c r="D17" i="102"/>
  <c r="D17" i="101" s="1"/>
  <c r="E17" i="102"/>
  <c r="E17" i="101" s="1"/>
  <c r="H17" i="101"/>
  <c r="I17" i="101"/>
  <c r="B18" i="102"/>
  <c r="C18" i="102"/>
  <c r="D18" i="102"/>
  <c r="D18" i="101" s="1"/>
  <c r="E18" i="102"/>
  <c r="E18" i="101" s="1"/>
  <c r="H18" i="101"/>
  <c r="I18" i="101"/>
  <c r="B19" i="102"/>
  <c r="C19" i="102"/>
  <c r="D19" i="102"/>
  <c r="D19" i="101" s="1"/>
  <c r="E19" i="102"/>
  <c r="E19" i="101" s="1"/>
  <c r="H19" i="101"/>
  <c r="I19" i="101"/>
  <c r="B20" i="102"/>
  <c r="C20" i="102"/>
  <c r="D20" i="102"/>
  <c r="D20" i="101" s="1"/>
  <c r="E20" i="102"/>
  <c r="E20" i="101" s="1"/>
  <c r="H20" i="101"/>
  <c r="I20" i="101"/>
  <c r="B21" i="102"/>
  <c r="C21" i="102"/>
  <c r="D21" i="102"/>
  <c r="D21" i="101" s="1"/>
  <c r="E21" i="102"/>
  <c r="E21" i="101" s="1"/>
  <c r="H21" i="101"/>
  <c r="I21" i="101"/>
  <c r="B22" i="102"/>
  <c r="C22" i="102"/>
  <c r="D22" i="102"/>
  <c r="D22" i="101" s="1"/>
  <c r="E22" i="102"/>
  <c r="E22" i="101" s="1"/>
  <c r="H22" i="101"/>
  <c r="I22" i="101"/>
  <c r="B23" i="102"/>
  <c r="C23" i="102"/>
  <c r="D23" i="102"/>
  <c r="D23" i="101" s="1"/>
  <c r="E23" i="102"/>
  <c r="E23" i="101" s="1"/>
  <c r="H23" i="101"/>
  <c r="I23" i="101"/>
  <c r="B24" i="102"/>
  <c r="C24" i="102"/>
  <c r="D24" i="102"/>
  <c r="D24" i="101" s="1"/>
  <c r="E24" i="102"/>
  <c r="E24" i="101" s="1"/>
  <c r="H24" i="101"/>
  <c r="I24" i="101"/>
  <c r="B25" i="102"/>
  <c r="C25" i="102"/>
  <c r="D25" i="102"/>
  <c r="D25" i="101" s="1"/>
  <c r="E25" i="102"/>
  <c r="E25" i="101" s="1"/>
  <c r="H25" i="101"/>
  <c r="I25" i="101"/>
  <c r="B26" i="102"/>
  <c r="C26" i="102"/>
  <c r="D26" i="102"/>
  <c r="D26" i="101" s="1"/>
  <c r="E26" i="102"/>
  <c r="E26" i="101" s="1"/>
  <c r="H26" i="101"/>
  <c r="I26" i="101"/>
  <c r="B27" i="102"/>
  <c r="C27" i="102"/>
  <c r="D27" i="102"/>
  <c r="D27" i="101" s="1"/>
  <c r="E27" i="102"/>
  <c r="E27" i="101" s="1"/>
  <c r="H27" i="101"/>
  <c r="I27" i="101"/>
  <c r="B28" i="102"/>
  <c r="C28" i="102"/>
  <c r="D28" i="102"/>
  <c r="D28" i="101" s="1"/>
  <c r="E28" i="102"/>
  <c r="E28" i="101" s="1"/>
  <c r="H28" i="101"/>
  <c r="I28" i="101"/>
  <c r="B29" i="102"/>
  <c r="C29" i="102"/>
  <c r="D29" i="102"/>
  <c r="D29" i="101" s="1"/>
  <c r="E29" i="102"/>
  <c r="E29" i="101" s="1"/>
  <c r="H29" i="101"/>
  <c r="I29" i="101"/>
  <c r="B30" i="102"/>
  <c r="C30" i="102"/>
  <c r="D30" i="102"/>
  <c r="D30" i="101" s="1"/>
  <c r="E30" i="102"/>
  <c r="E30" i="101" s="1"/>
  <c r="H30" i="101"/>
  <c r="I30" i="101"/>
  <c r="B31" i="102"/>
  <c r="C31" i="102"/>
  <c r="D31" i="102"/>
  <c r="D31" i="101" s="1"/>
  <c r="E31" i="102"/>
  <c r="E31" i="101" s="1"/>
  <c r="H31" i="101"/>
  <c r="I31" i="101"/>
  <c r="B32" i="102"/>
  <c r="C32" i="102"/>
  <c r="D32" i="102"/>
  <c r="D32" i="101" s="1"/>
  <c r="E32" i="102"/>
  <c r="E32" i="101" s="1"/>
  <c r="H32" i="101"/>
  <c r="I32" i="101"/>
  <c r="B33" i="102"/>
  <c r="C33" i="102"/>
  <c r="D33" i="102"/>
  <c r="D33" i="101" s="1"/>
  <c r="E33" i="102"/>
  <c r="E33" i="101" s="1"/>
  <c r="H33" i="101"/>
  <c r="I33" i="101"/>
  <c r="B34" i="102"/>
  <c r="C34" i="102"/>
  <c r="D34" i="102"/>
  <c r="D34" i="101" s="1"/>
  <c r="E34" i="102"/>
  <c r="E34" i="101" s="1"/>
  <c r="H34" i="101"/>
  <c r="I34" i="101"/>
  <c r="B35" i="102"/>
  <c r="C35" i="102"/>
  <c r="D35" i="102"/>
  <c r="D35" i="101" s="1"/>
  <c r="E35" i="102"/>
  <c r="E35" i="101" s="1"/>
  <c r="H35" i="101"/>
  <c r="I35" i="101"/>
  <c r="B36" i="102"/>
  <c r="C36" i="102"/>
  <c r="D36" i="102"/>
  <c r="D36" i="101" s="1"/>
  <c r="E36" i="102"/>
  <c r="E36" i="101" s="1"/>
  <c r="H36" i="101"/>
  <c r="I36" i="101"/>
  <c r="B37" i="102"/>
  <c r="C37" i="102"/>
  <c r="D37" i="102"/>
  <c r="D37" i="101" s="1"/>
  <c r="E37" i="102"/>
  <c r="E37" i="101" s="1"/>
  <c r="H37" i="101"/>
  <c r="I37" i="101"/>
  <c r="B38" i="102"/>
  <c r="C38" i="102"/>
  <c r="D38" i="102"/>
  <c r="D38" i="101" s="1"/>
  <c r="E38" i="102"/>
  <c r="E38" i="101" s="1"/>
  <c r="H38" i="101"/>
  <c r="I38" i="101"/>
  <c r="B39" i="102"/>
  <c r="C39" i="102"/>
  <c r="C39" i="101" s="1"/>
  <c r="D39" i="102"/>
  <c r="D39" i="101" s="1"/>
  <c r="E39" i="102"/>
  <c r="E39" i="101" s="1"/>
  <c r="H39" i="101"/>
  <c r="I39" i="101"/>
  <c r="B40" i="102"/>
  <c r="C40" i="102"/>
  <c r="C40" i="101" s="1"/>
  <c r="D40" i="102"/>
  <c r="D40" i="101" s="1"/>
  <c r="E40" i="102"/>
  <c r="E40" i="101" s="1"/>
  <c r="H40" i="101"/>
  <c r="I40" i="101"/>
  <c r="B41" i="102"/>
  <c r="C41" i="102"/>
  <c r="D41" i="102"/>
  <c r="D41" i="101" s="1"/>
  <c r="E41" i="102"/>
  <c r="E41" i="101" s="1"/>
  <c r="H41" i="101"/>
  <c r="I41" i="101"/>
  <c r="B42" i="102"/>
  <c r="C42" i="102"/>
  <c r="C42" i="101" s="1"/>
  <c r="D42" i="102"/>
  <c r="D42" i="101" s="1"/>
  <c r="E42" i="102"/>
  <c r="E42" i="101" s="1"/>
  <c r="H42" i="101"/>
  <c r="I42" i="101"/>
  <c r="B43" i="102"/>
  <c r="C43" i="102"/>
  <c r="C43" i="101" s="1"/>
  <c r="D43" i="102"/>
  <c r="D43" i="101" s="1"/>
  <c r="E43" i="102"/>
  <c r="E43" i="101" s="1"/>
  <c r="H43" i="101"/>
  <c r="I43" i="101"/>
  <c r="B44" i="102"/>
  <c r="C44" i="102"/>
  <c r="C44" i="101" s="1"/>
  <c r="D44" i="102"/>
  <c r="D44" i="101" s="1"/>
  <c r="E44" i="102"/>
  <c r="E44" i="101" s="1"/>
  <c r="H44" i="101"/>
  <c r="I44" i="101"/>
  <c r="B45" i="102"/>
  <c r="C45" i="102"/>
  <c r="C45" i="101" s="1"/>
  <c r="D45" i="102"/>
  <c r="D45" i="101" s="1"/>
  <c r="E45" i="102"/>
  <c r="E45" i="101" s="1"/>
  <c r="H45" i="101"/>
  <c r="I45" i="101"/>
  <c r="B46" i="102"/>
  <c r="C46" i="102"/>
  <c r="C46" i="101" s="1"/>
  <c r="D46" i="102"/>
  <c r="D46" i="101" s="1"/>
  <c r="E46" i="102"/>
  <c r="E46" i="101" s="1"/>
  <c r="H46" i="101"/>
  <c r="I46" i="101"/>
  <c r="B47" i="102"/>
  <c r="C47" i="102"/>
  <c r="C47" i="101" s="1"/>
  <c r="D47" i="102"/>
  <c r="D47" i="101" s="1"/>
  <c r="E47" i="102"/>
  <c r="E47" i="101" s="1"/>
  <c r="H47" i="101"/>
  <c r="I47" i="101"/>
  <c r="B48" i="102"/>
  <c r="C48" i="102"/>
  <c r="C48" i="101" s="1"/>
  <c r="D48" i="102"/>
  <c r="D48" i="101" s="1"/>
  <c r="E48" i="102"/>
  <c r="E48" i="101" s="1"/>
  <c r="H48" i="101"/>
  <c r="I48" i="101"/>
  <c r="C7" i="102"/>
  <c r="D7" i="102"/>
  <c r="E7" i="102"/>
  <c r="H7" i="101"/>
  <c r="I7" i="101"/>
  <c r="B7" i="102"/>
  <c r="D2" i="101"/>
  <c r="A2" i="101"/>
  <c r="D2" i="102"/>
  <c r="A2" i="102"/>
  <c r="D2" i="97"/>
  <c r="A2" i="97"/>
  <c r="D2" i="100"/>
  <c r="A2" i="100"/>
  <c r="D2" i="99"/>
  <c r="A2" i="99"/>
  <c r="D2" i="98"/>
  <c r="A2" i="98"/>
  <c r="D2" i="96"/>
  <c r="A2" i="96"/>
  <c r="D2" i="95"/>
  <c r="A2" i="95"/>
  <c r="C1" i="84"/>
  <c r="B1" i="81"/>
  <c r="B8" i="93" l="1"/>
  <c r="B9" i="93"/>
  <c r="E2" i="96"/>
  <c r="E3" i="96" s="1"/>
  <c r="B74" i="93" s="1"/>
  <c r="E74" i="93" s="1"/>
  <c r="E2" i="97"/>
  <c r="E3" i="97" s="1"/>
  <c r="B93" i="93" s="1"/>
  <c r="E93" i="93" s="1"/>
  <c r="E2" i="98"/>
  <c r="E3" i="98" s="1"/>
  <c r="B81" i="93" s="1"/>
  <c r="E81" i="93" s="1"/>
  <c r="E2" i="99"/>
  <c r="E2" i="95"/>
  <c r="E2" i="100"/>
  <c r="I62" i="101"/>
  <c r="M37" i="102"/>
  <c r="N37" i="102"/>
  <c r="M33" i="102"/>
  <c r="N33" i="102"/>
  <c r="B25" i="101"/>
  <c r="M25" i="102"/>
  <c r="N25" i="102"/>
  <c r="B15" i="101"/>
  <c r="M15" i="102"/>
  <c r="N15" i="102"/>
  <c r="B13" i="101"/>
  <c r="M13" i="102"/>
  <c r="N13" i="102"/>
  <c r="B11" i="101"/>
  <c r="M11" i="102"/>
  <c r="N11" i="102"/>
  <c r="H62" i="101"/>
  <c r="N7" i="102"/>
  <c r="M7" i="102"/>
  <c r="C62" i="102"/>
  <c r="M47" i="102"/>
  <c r="N47" i="102"/>
  <c r="M45" i="102"/>
  <c r="N45" i="102"/>
  <c r="M43" i="102"/>
  <c r="N43" i="102"/>
  <c r="M41" i="102"/>
  <c r="N41" i="102"/>
  <c r="M39" i="102"/>
  <c r="N39" i="102"/>
  <c r="B35" i="101"/>
  <c r="M35" i="102"/>
  <c r="N35" i="102"/>
  <c r="B31" i="101"/>
  <c r="M31" i="102"/>
  <c r="N31" i="102"/>
  <c r="M29" i="102"/>
  <c r="N29" i="102"/>
  <c r="B27" i="101"/>
  <c r="M27" i="102"/>
  <c r="N27" i="102"/>
  <c r="B23" i="101"/>
  <c r="M23" i="102"/>
  <c r="N23" i="102"/>
  <c r="M21" i="102"/>
  <c r="N21" i="102"/>
  <c r="B19" i="101"/>
  <c r="M19" i="102"/>
  <c r="N19" i="102"/>
  <c r="E62" i="102"/>
  <c r="M48" i="102"/>
  <c r="N48" i="102"/>
  <c r="M46" i="102"/>
  <c r="N46" i="102"/>
  <c r="M44" i="102"/>
  <c r="N44" i="102"/>
  <c r="M42" i="102"/>
  <c r="N42" i="102"/>
  <c r="M40" i="102"/>
  <c r="N40" i="102"/>
  <c r="B38" i="101"/>
  <c r="M38" i="102"/>
  <c r="N38" i="102"/>
  <c r="B36" i="101"/>
  <c r="M36" i="102"/>
  <c r="N36" i="102"/>
  <c r="B34" i="101"/>
  <c r="M34" i="102"/>
  <c r="N34" i="102"/>
  <c r="B32" i="101"/>
  <c r="M32" i="102"/>
  <c r="N32" i="102"/>
  <c r="B30" i="101"/>
  <c r="M30" i="102"/>
  <c r="N30" i="102"/>
  <c r="B28" i="101"/>
  <c r="M28" i="102"/>
  <c r="N28" i="102"/>
  <c r="B26" i="101"/>
  <c r="M26" i="102"/>
  <c r="N26" i="102"/>
  <c r="B24" i="101"/>
  <c r="M24" i="102"/>
  <c r="N24" i="102"/>
  <c r="B22" i="101"/>
  <c r="M22" i="102"/>
  <c r="N22" i="102"/>
  <c r="B20" i="101"/>
  <c r="M20" i="102"/>
  <c r="N20" i="102"/>
  <c r="B14" i="101"/>
  <c r="M14" i="102"/>
  <c r="N14" i="102"/>
  <c r="B12" i="101"/>
  <c r="M12" i="102"/>
  <c r="N12" i="102"/>
  <c r="B10" i="101"/>
  <c r="M10" i="102"/>
  <c r="N10" i="102"/>
  <c r="C8" i="93"/>
  <c r="E8" i="93"/>
  <c r="N17" i="102"/>
  <c r="M17" i="102"/>
  <c r="D9" i="101"/>
  <c r="D62" i="102"/>
  <c r="M9" i="102"/>
  <c r="N9" i="102"/>
  <c r="B18" i="101"/>
  <c r="M18" i="102"/>
  <c r="N18" i="102"/>
  <c r="B10" i="93"/>
  <c r="B8" i="101"/>
  <c r="N8" i="102"/>
  <c r="M8" i="102"/>
  <c r="B16" i="101"/>
  <c r="M16" i="102"/>
  <c r="N16" i="102"/>
  <c r="M62" i="79"/>
  <c r="N62" i="79"/>
  <c r="D7" i="101"/>
  <c r="B7" i="101"/>
  <c r="B62" i="102"/>
  <c r="B48" i="101"/>
  <c r="B46" i="101"/>
  <c r="B40" i="101"/>
  <c r="B47" i="101"/>
  <c r="B45" i="101"/>
  <c r="B43" i="101"/>
  <c r="B41" i="101"/>
  <c r="B39" i="101"/>
  <c r="B44" i="101"/>
  <c r="B42" i="101"/>
  <c r="C7" i="101"/>
  <c r="C37" i="101"/>
  <c r="C35" i="101"/>
  <c r="C33" i="101"/>
  <c r="C31" i="101"/>
  <c r="C29" i="101"/>
  <c r="C27" i="101"/>
  <c r="C23" i="101"/>
  <c r="C21" i="101"/>
  <c r="C19" i="101"/>
  <c r="C17" i="101"/>
  <c r="C15" i="101"/>
  <c r="C13" i="101"/>
  <c r="C11" i="101"/>
  <c r="C38" i="101"/>
  <c r="C36" i="101"/>
  <c r="C34" i="101"/>
  <c r="C32" i="101"/>
  <c r="C30" i="101"/>
  <c r="C28" i="101"/>
  <c r="C26" i="101"/>
  <c r="C24" i="101"/>
  <c r="C22" i="101"/>
  <c r="C20" i="101"/>
  <c r="C18" i="101"/>
  <c r="C16" i="101"/>
  <c r="C14" i="101"/>
  <c r="C12" i="101"/>
  <c r="C10" i="101"/>
  <c r="C8" i="101"/>
  <c r="G47" i="101"/>
  <c r="G39" i="101"/>
  <c r="G43" i="101"/>
  <c r="G45" i="101"/>
  <c r="G41" i="101"/>
  <c r="G48" i="101"/>
  <c r="G46" i="101"/>
  <c r="G44" i="101"/>
  <c r="G42" i="101"/>
  <c r="G40" i="101"/>
  <c r="G32" i="101"/>
  <c r="F31" i="101"/>
  <c r="G28" i="101"/>
  <c r="F27" i="101"/>
  <c r="F25" i="101"/>
  <c r="G24" i="101"/>
  <c r="F19" i="101"/>
  <c r="G18" i="101"/>
  <c r="G12" i="101"/>
  <c r="F39" i="101"/>
  <c r="G38" i="101"/>
  <c r="F37" i="101"/>
  <c r="G36" i="101"/>
  <c r="F35" i="101"/>
  <c r="G34" i="101"/>
  <c r="F33" i="101"/>
  <c r="G30" i="101"/>
  <c r="F29" i="101"/>
  <c r="G26" i="101"/>
  <c r="F23" i="101"/>
  <c r="G22" i="101"/>
  <c r="F21" i="101"/>
  <c r="G20" i="101"/>
  <c r="F17" i="101"/>
  <c r="G16" i="101"/>
  <c r="F15" i="101"/>
  <c r="G14" i="101"/>
  <c r="F13" i="101"/>
  <c r="F11" i="101"/>
  <c r="G10" i="101"/>
  <c r="F9" i="101"/>
  <c r="G8" i="101"/>
  <c r="F45" i="101"/>
  <c r="F41" i="101"/>
  <c r="G7" i="101"/>
  <c r="C41" i="101"/>
  <c r="F47" i="101"/>
  <c r="F43" i="101"/>
  <c r="F48" i="101"/>
  <c r="F46" i="101"/>
  <c r="F44" i="101"/>
  <c r="F42" i="101"/>
  <c r="F40" i="101"/>
  <c r="F38" i="101"/>
  <c r="G37" i="101"/>
  <c r="F36" i="101"/>
  <c r="G35" i="101"/>
  <c r="F34" i="101"/>
  <c r="G33" i="101"/>
  <c r="F32" i="101"/>
  <c r="G31" i="101"/>
  <c r="F30" i="101"/>
  <c r="G29" i="101"/>
  <c r="F28" i="101"/>
  <c r="G27" i="101"/>
  <c r="F26" i="101"/>
  <c r="G25" i="101"/>
  <c r="F24" i="101"/>
  <c r="G23" i="101"/>
  <c r="F22" i="101"/>
  <c r="G21" i="101"/>
  <c r="F20" i="101"/>
  <c r="G19" i="101"/>
  <c r="F18" i="101"/>
  <c r="G17" i="101"/>
  <c r="F16" i="101"/>
  <c r="G15" i="101"/>
  <c r="F14" i="101"/>
  <c r="G13" i="101"/>
  <c r="F12" i="101"/>
  <c r="G11" i="101"/>
  <c r="F10" i="101"/>
  <c r="G9" i="101"/>
  <c r="F8" i="101"/>
  <c r="F7" i="101"/>
  <c r="E7" i="101"/>
  <c r="E62" i="101" s="1"/>
  <c r="B37" i="101"/>
  <c r="B33" i="101"/>
  <c r="B29" i="101"/>
  <c r="C25" i="101"/>
  <c r="C9" i="101"/>
  <c r="B21" i="101"/>
  <c r="B17" i="101"/>
  <c r="D2" i="93"/>
  <c r="D75" i="93" s="1"/>
  <c r="E3" i="99" l="1"/>
  <c r="B85" i="93" s="1"/>
  <c r="E85" i="93" s="1"/>
  <c r="E3" i="100"/>
  <c r="B89" i="93" s="1"/>
  <c r="E89" i="93" s="1"/>
  <c r="E3" i="95"/>
  <c r="B58" i="93" s="1"/>
  <c r="E58" i="93" s="1"/>
  <c r="F62" i="101"/>
  <c r="E75" i="93"/>
  <c r="C75" i="93"/>
  <c r="I3" i="93" s="1"/>
  <c r="D1" i="96" s="1"/>
  <c r="K29" i="101"/>
  <c r="J29" i="101"/>
  <c r="J44" i="101"/>
  <c r="K44" i="101"/>
  <c r="K45" i="101"/>
  <c r="J45" i="101"/>
  <c r="J48" i="101"/>
  <c r="K48" i="101"/>
  <c r="K14" i="101"/>
  <c r="J14" i="101"/>
  <c r="J34" i="101"/>
  <c r="K34" i="101"/>
  <c r="J19" i="101"/>
  <c r="K19" i="101"/>
  <c r="J39" i="101"/>
  <c r="K39" i="101"/>
  <c r="J47" i="101"/>
  <c r="K47" i="101"/>
  <c r="J12" i="101"/>
  <c r="K12" i="101"/>
  <c r="J32" i="101"/>
  <c r="K32" i="101"/>
  <c r="J31" i="101"/>
  <c r="K31" i="101"/>
  <c r="J11" i="101"/>
  <c r="K11" i="101"/>
  <c r="K37" i="101"/>
  <c r="J37" i="101"/>
  <c r="C62" i="101"/>
  <c r="K41" i="101"/>
  <c r="J41" i="101"/>
  <c r="J40" i="101"/>
  <c r="K40" i="101"/>
  <c r="K7" i="101"/>
  <c r="J7" i="101"/>
  <c r="J10" i="101"/>
  <c r="K10" i="101"/>
  <c r="J22" i="101"/>
  <c r="K22" i="101"/>
  <c r="J30" i="101"/>
  <c r="K30" i="101"/>
  <c r="J38" i="101"/>
  <c r="K38" i="101"/>
  <c r="K25" i="101"/>
  <c r="J25" i="101"/>
  <c r="G62" i="101"/>
  <c r="J26" i="101"/>
  <c r="K26" i="101"/>
  <c r="J27" i="101"/>
  <c r="K27" i="101"/>
  <c r="J35" i="101"/>
  <c r="K35" i="101"/>
  <c r="J13" i="101"/>
  <c r="K13" i="101"/>
  <c r="K21" i="101"/>
  <c r="J21" i="101"/>
  <c r="K33" i="101"/>
  <c r="J33" i="101"/>
  <c r="J24" i="101"/>
  <c r="K24" i="101"/>
  <c r="J23" i="101"/>
  <c r="K23" i="101"/>
  <c r="J42" i="101"/>
  <c r="K42" i="101"/>
  <c r="J43" i="101"/>
  <c r="K43" i="101"/>
  <c r="J46" i="101"/>
  <c r="K46" i="101"/>
  <c r="J20" i="101"/>
  <c r="K20" i="101"/>
  <c r="J28" i="101"/>
  <c r="K28" i="101"/>
  <c r="J36" i="101"/>
  <c r="K36" i="101"/>
  <c r="J15" i="101"/>
  <c r="K15" i="101"/>
  <c r="E10" i="93"/>
  <c r="C10" i="93"/>
  <c r="K17" i="101"/>
  <c r="J17" i="101"/>
  <c r="D9" i="93"/>
  <c r="C9" i="93" s="1"/>
  <c r="N62" i="102"/>
  <c r="J9" i="101"/>
  <c r="K9" i="101"/>
  <c r="D62" i="101"/>
  <c r="K18" i="101"/>
  <c r="J18" i="101"/>
  <c r="M62" i="102"/>
  <c r="K8" i="101"/>
  <c r="J8" i="101"/>
  <c r="K16" i="101"/>
  <c r="J16" i="101"/>
  <c r="H1" i="83"/>
  <c r="B62" i="101"/>
  <c r="C67" i="93"/>
  <c r="B40" i="93"/>
  <c r="C37" i="93"/>
  <c r="C16" i="93"/>
  <c r="E9" i="93" l="1"/>
  <c r="K62" i="101"/>
  <c r="J62" i="101"/>
  <c r="E21" i="93"/>
  <c r="E39" i="93"/>
  <c r="E70" i="93"/>
  <c r="C70" i="93"/>
  <c r="F3" i="93" s="1"/>
  <c r="D1" i="94" s="1"/>
  <c r="C39" i="93"/>
  <c r="C21" i="93"/>
  <c r="F2" i="93" s="1"/>
  <c r="B1" i="80" s="1"/>
  <c r="O2" i="93" l="1"/>
  <c r="B1" i="82" s="1"/>
  <c r="D1" i="101"/>
  <c r="D2" i="82"/>
  <c r="D4" i="81"/>
  <c r="E4" i="81" s="1"/>
  <c r="E5" i="81" s="1"/>
  <c r="D2" i="81"/>
  <c r="D4" i="80"/>
  <c r="E4" i="80" s="1"/>
  <c r="D2" i="94"/>
  <c r="A2" i="94"/>
  <c r="D2" i="83"/>
  <c r="D2" i="84"/>
  <c r="A2" i="84"/>
  <c r="D2" i="80"/>
  <c r="D2" i="79"/>
  <c r="E2" i="79" s="1"/>
  <c r="B71" i="79" s="1"/>
  <c r="C27" i="61"/>
  <c r="D27" i="61"/>
  <c r="E94" i="10"/>
  <c r="F24" i="61"/>
  <c r="E24" i="61"/>
  <c r="B24" i="61"/>
  <c r="B32" i="61"/>
  <c r="D29" i="61"/>
  <c r="D28" i="61"/>
  <c r="D31" i="61"/>
  <c r="D30" i="61"/>
  <c r="D23" i="61"/>
  <c r="B94" i="10"/>
  <c r="D94" i="10"/>
  <c r="D25" i="61"/>
  <c r="D22" i="61"/>
  <c r="C26" i="61"/>
  <c r="C23" i="61"/>
  <c r="C25" i="61"/>
  <c r="C22" i="61"/>
  <c r="C28" i="61"/>
  <c r="C32" i="61" s="1"/>
  <c r="C30" i="61"/>
  <c r="C31" i="61"/>
  <c r="C29" i="61"/>
  <c r="D21" i="61"/>
  <c r="D24" i="61" s="1"/>
  <c r="D26" i="61"/>
  <c r="I24" i="61"/>
  <c r="C21" i="61"/>
  <c r="C24" i="61"/>
  <c r="L32" i="61"/>
  <c r="K32" i="61"/>
  <c r="H24" i="61"/>
  <c r="H32" i="61" s="1"/>
  <c r="E32" i="61"/>
  <c r="F32" i="61"/>
  <c r="J32" i="61"/>
  <c r="I32" i="61"/>
  <c r="G24" i="61"/>
  <c r="G32" i="61" s="1"/>
  <c r="D32" i="61"/>
  <c r="E2" i="84" l="1"/>
  <c r="E2" i="94"/>
  <c r="E3" i="94" s="1"/>
  <c r="B67" i="93" s="1"/>
  <c r="E67" i="93" s="1"/>
  <c r="B12" i="93"/>
  <c r="B13" i="93"/>
  <c r="E5" i="80"/>
  <c r="B34" i="93" s="1"/>
  <c r="E34" i="93" s="1"/>
  <c r="E2" i="81"/>
  <c r="E3" i="81" s="1"/>
  <c r="F94" i="10"/>
  <c r="E2" i="80"/>
  <c r="E2" i="82"/>
  <c r="E3" i="82" s="1"/>
  <c r="B37" i="93" s="1"/>
  <c r="E37" i="93" s="1"/>
  <c r="E3" i="79"/>
  <c r="E3" i="84" l="1"/>
  <c r="B43" i="93" s="1"/>
  <c r="E43" i="93" s="1"/>
  <c r="L20" i="103"/>
  <c r="L18" i="103"/>
  <c r="E3" i="80"/>
  <c r="B16" i="93" s="1"/>
  <c r="E16" i="93" s="1"/>
  <c r="J70" i="81"/>
  <c r="L16" i="103"/>
  <c r="J68" i="80"/>
  <c r="L14" i="103"/>
  <c r="B72" i="81"/>
  <c r="B72" i="80"/>
  <c r="B25" i="93"/>
  <c r="E25" i="93" s="1"/>
  <c r="E5" i="102"/>
  <c r="E4" i="102"/>
  <c r="B7" i="93"/>
  <c r="E7" i="93" s="1"/>
  <c r="E2" i="102"/>
  <c r="G94" i="10"/>
  <c r="E12" i="93"/>
  <c r="C12" i="93"/>
  <c r="E2" i="101" l="1"/>
  <c r="E3" i="102"/>
  <c r="E3" i="101" s="1"/>
  <c r="C7" i="93"/>
  <c r="C2" i="93" s="1"/>
  <c r="H94" i="10"/>
  <c r="C1" i="93" l="1"/>
  <c r="B1" i="79"/>
  <c r="I94" i="10"/>
  <c r="J94" i="10" l="1"/>
  <c r="K94" i="10" l="1"/>
  <c r="L94" i="10" l="1"/>
  <c r="M94" i="10" l="1"/>
  <c r="N94" i="10" l="1"/>
  <c r="O94" i="10" l="1"/>
  <c r="P94" i="10"/>
</calcChain>
</file>

<file path=xl/comments1.xml><?xml version="1.0" encoding="utf-8"?>
<comments xmlns="http://schemas.openxmlformats.org/spreadsheetml/2006/main">
  <authors>
    <author>Velasquez, Angela</author>
    <author>Flood, Michelle L</author>
  </authors>
  <commentList>
    <comment ref="H4" authorId="0" shapeId="0">
      <text>
        <r>
          <rPr>
            <b/>
            <sz val="9"/>
            <color indexed="81"/>
            <rFont val="Tahoma"/>
            <family val="2"/>
          </rPr>
          <t>Velasquez, Angela:</t>
        </r>
        <r>
          <rPr>
            <sz val="9"/>
            <color indexed="81"/>
            <rFont val="Tahoma"/>
            <family val="2"/>
          </rPr>
          <t xml:space="preserve">
Added $70,206 in 2021 Carryover</t>
        </r>
      </text>
    </comment>
    <comment ref="D5" authorId="1" shapeId="0">
      <text>
        <r>
          <rPr>
            <b/>
            <sz val="9"/>
            <color indexed="81"/>
            <rFont val="Tahoma"/>
            <family val="2"/>
          </rPr>
          <t>Flood, Michelle L:</t>
        </r>
        <r>
          <rPr>
            <sz val="9"/>
            <color indexed="81"/>
            <rFont val="Tahoma"/>
            <family val="2"/>
          </rPr>
          <t xml:space="preserve">
includes the III-B legal services set aside for GWAAR and Milwaukee</t>
        </r>
      </text>
    </comment>
  </commentList>
</comments>
</file>

<file path=xl/comments10.xml><?xml version="1.0" encoding="utf-8"?>
<comments xmlns="http://schemas.openxmlformats.org/spreadsheetml/2006/main">
  <authors>
    <author>tc={E987A363-6449-45E0-898B-095A78107C68}</author>
    <author>tc={57A516AC-E5DA-455A-BB2F-5F68D093FA76}</author>
    <author>tc={40B8AAC4-0900-4CA6-A5E0-6F9ADFB08AFB}</author>
    <author>tc={1A99C357-5BD5-44F6-9F4C-4300DC74DF46}</author>
    <author>tc={1226A5BC-9BD5-40FA-ABE3-7AA0CE80A6FE}</author>
    <author>tc={FD6CFB20-149D-45B9-B5AE-7BD8FC741646}</author>
    <author>tc={E912BCAB-D843-4438-B062-4ACA542A3DFF}</author>
    <author>tc={0971EB47-D5BE-4097-BE27-E14E73B42C16}</author>
    <author>tc={82C53CF2-34CC-40A3-B225-91B50DC347C8}</author>
    <author>tc={F312068B-D1C0-44D9-B4DA-C2EEDD205271}</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I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State Elderly Benefit Services (EBS)</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11.xml><?xml version="1.0" encoding="utf-8"?>
<comments xmlns="http://schemas.openxmlformats.org/spreadsheetml/2006/main">
  <authors>
    <author>tc={2D213102-D0EF-4C29-BE72-F6CE546C7387}</author>
    <author>tc={41990631-CAF1-4B9F-91C6-336F9F6966FB}</author>
    <author>tc={DBF5F912-3A3A-4061-B887-75E6C32FF957}</author>
    <author>tc={50EEE710-0172-4F53-9634-20DF56C43EE7}</author>
    <author>tc={DA572B60-E3D5-43D0-AF9E-F45BF56F0707}</author>
    <author>tc={03B8342D-4504-416B-BE34-83198F1D12A9}</author>
    <author>tc={995B9647-E7B8-44CA-9570-A58CCE398A46}</author>
    <author>tc={623D49A0-3483-44BE-B298-CC6DAD21FF84}</author>
    <author>tc={7DAA73A6-0898-4E7E-B88D-094CFD9786CA}</author>
    <author>tc={FC19C5CC-7936-4375-8F66-76EC0080EF73}</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I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SPAP (State Pharmaceutical Assistance Program)</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12.xml><?xml version="1.0" encoding="utf-8"?>
<comments xmlns="http://schemas.openxmlformats.org/spreadsheetml/2006/main">
  <authors>
    <author>tc={18B26F01-F755-4774-96F1-5607B81AE07F}</author>
    <author>tc={0027F389-81E1-4C9D-B161-2EE1ED2E1865}</author>
    <author>tc={5D8705BB-9E8E-4FA6-9F45-D5707852F57D}</author>
    <author>tc={FCEA6D2B-30F2-47E8-8560-2A349BCF2AC4}</author>
    <author>tc={BC9F7761-D38B-440D-BE25-1C36D3A48ECA}</author>
    <author>tc={467B9078-F942-4557-9245-490AA90DFD1B}</author>
    <author>tc={3A7B2779-AB45-4157-9B99-9D4E4E8D1F31}</author>
    <author>tc={285237C8-E92A-4A64-A7E5-B688D746B942}</author>
    <author>tc={BCFF03FC-EF57-4590-9629-E2DDD931C243}</author>
    <author>tc={454CCD0B-DE03-456D-A813-65F6B6444C7C}</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G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SHIP (State Health Insurance Assistance Program)</t>
        </r>
      </text>
    </comment>
    <comment ref="H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13.xml><?xml version="1.0" encoding="utf-8"?>
<comments xmlns="http://schemas.openxmlformats.org/spreadsheetml/2006/main">
  <authors>
    <author>tc={DCA1A117-DFFF-43A8-AD7B-B081678E4E3E}</author>
    <author>tc={68F6ADF9-EBEC-4CE0-85CE-85581A6D355E}</author>
    <author>tc={35BD18CC-8735-49AF-9B59-E8E4817888C0}</author>
    <author>tc={1522B201-EB0E-4B57-AA2E-6DBA72BE7761}</author>
    <author>tc={F0EC77D1-9F9B-4DDA-9CF8-33D89970699F}</author>
    <author>tc={9B88D22E-E00D-4FA3-B9D7-3DF931A252C8}</author>
    <author>tc={30FEC4BB-11EA-4D9E-A900-EB348CBF4C72}</author>
    <author>tc={C15078D4-0287-428C-88E7-2D3E5AF8FBAA}</author>
    <author>tc={B62E70F3-89F3-4011-B946-F23CA81AF702}</author>
    <author>tc={42BB9DD8-382F-4FF4-9032-3C1E23C5523F}</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G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MIPPA (Medicare Improvements for Patients and Providers Act)</t>
        </r>
      </text>
    </comment>
    <comment ref="H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14.xml><?xml version="1.0" encoding="utf-8"?>
<comments xmlns="http://schemas.openxmlformats.org/spreadsheetml/2006/main">
  <authors>
    <author>tc={81740CF4-9720-43D1-A96D-048C08C58CE0}</author>
    <author>tc={29058148-9E23-4258-8AAC-91AECE0F0A77}</author>
    <author>tc={B41C276C-D057-4B24-9A0C-74B92F411204}</author>
    <author>tc={BFFB18B1-2EF0-4E88-AA8B-2F50543913A3}</author>
    <author>tc={4A15C0CF-1F4E-4BFD-9671-1AD967DC003D}</author>
    <author>tc={EFAC0D5C-66B3-4F66-8916-48C6DB37060C}</author>
    <author>tc={E7E2A591-14D1-422B-BEB3-E9AA5D8C5B71}</author>
    <author>tc={435CB430-141C-4E86-81A2-D8F227D85A6E}</author>
    <author>tc={25DE1E7C-B5B0-4065-A597-F5D90DF1A1A4}</author>
    <author>tc={57AD226E-77C4-42F1-96C5-41A429B344CC}</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I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State Elder Abuse Services (EAS)</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15.xml><?xml version="1.0" encoding="utf-8"?>
<comments xmlns="http://schemas.openxmlformats.org/spreadsheetml/2006/main">
  <authors>
    <author>tc={2BCB101A-5789-46EC-85D0-FB61767F1B82}</author>
    <author>tc={D42E3FEF-1032-467A-99D8-D666A98D5BD0}</author>
    <author>tc={27F9625F-95A1-4A3E-A673-881C93800970}</author>
    <author>tc={8578B170-3ABC-4E57-BCB5-5AA930C3E5E8}</author>
    <author>tc={1EB18356-741D-4FEE-88D1-75CFA232C053}</author>
    <author>tc={9591C6B9-7F38-475E-971C-2A55AD21EFF0}</author>
    <author>tc={B9832917-9E8E-492F-B7E8-EBFEBF334577}</author>
    <author>tc={72ADF0BF-9117-412E-8730-8678A998A27D}</author>
    <author>tc={5DED7190-4E9B-4CB8-8CF5-DB97FC4B0427}</author>
    <author>tc={C0AAD8EE-1688-4047-AF75-D5F7904C3A1C}</author>
    <author>tc={D73B32B0-BC66-40D0-9602-0FF11A977FC6}</author>
    <author>tc={B7259B4A-4EF8-4F1D-9139-5688B2E152C6}</author>
    <author>tc={E1D15C61-0278-41FF-AEBC-AAD4269C472F}</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C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Title III NSIP - Nutrition Services Incentive Program</t>
        </r>
      </text>
    </comment>
    <comment ref="D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F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AFCSP funds used as Cash Match for the NFCSP program.</t>
        </r>
      </text>
    </comment>
    <comment ref="G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SHIP (State Health Insurance Assistance Program)
MIPPA (Medicare Improvements for Patients and Providers Act)</t>
        </r>
      </text>
    </comment>
    <comment ref="H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I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State AFCSP (Alzheimer's Family and Caregiver Support Program)
State SSCS (State Senior Community Services)
State Elderly Benefit Services (EBS)
SPAP (State Pharmaceutical Assistance Program)
State Elder Abuse Services (EAS)</t>
        </r>
      </text>
    </comment>
    <comment ref="J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1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1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1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16.xml><?xml version="1.0" encoding="utf-8"?>
<comments xmlns="http://schemas.openxmlformats.org/spreadsheetml/2006/main">
  <authors>
    <author>tc={C44E0971-3F75-4690-ADF6-CB4C215998D6}</author>
    <author>tc={4EABD02A-136A-4C67-A1C7-DB6EC8EBF7C6}</author>
    <author>tc={43B80989-6C78-4489-BC21-36B1D222C023}</author>
    <author>tc={6633E416-241E-41BF-84ED-7C49313CAAAF}</author>
    <author>tc={B04BB8F3-BE05-487B-924B-2A2AA59DBFF1}</author>
    <author>tc={1A81A8B2-82D9-461B-BF56-79F622464AFE}</author>
    <author>tc={05576946-F030-4C07-AC6F-431A594F885F}</author>
    <author>tc={CF071E56-E94F-4365-BACA-40C612776190}</author>
    <author>tc={358D4D34-43C8-48DD-A5F3-8A36DCE34C2B}</author>
    <author>tc={07B160B6-A95A-43ED-827F-2EE39139CDFC}</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C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Title III NSIP - Nutrition Services Incentive Program</t>
        </r>
      </text>
    </comment>
    <comment ref="D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F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
SHIP (State Health Insurance Assistance Program)
MIPPA (Medicare Improvements for Patients and Providers Act)</t>
        </r>
      </text>
    </comment>
    <comment ref="G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
State AFCSP (Alzheimer's Family and Caregiver Support Program)
State SSCS (State Senior Community Services)
State Elderly Benefit Services (EBS)
SPAP (State Pharmaceutical Assistance Program)
State Elder Abuse Services (EAS)</t>
        </r>
      </text>
    </comment>
    <comment ref="H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I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J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K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2.xml><?xml version="1.0" encoding="utf-8"?>
<comments xmlns="http://schemas.openxmlformats.org/spreadsheetml/2006/main">
  <authors>
    <author>tc={B3C49EAC-EA66-48EB-9EB9-2D29DA0FB933}</author>
    <author>tc={73ED8DBC-CDA8-496F-8098-FF09E9D22C8A}</author>
    <author>tc={A72C796C-7AFB-4F4D-9D50-4B3C01A5C6DB}</author>
    <author>tc={0E7D830F-4380-4032-B6CF-BAD99CF0773E}</author>
    <author>tc={32008DEC-0A29-4BF1-98EB-6CF117F68A71}</author>
    <author>tc={C13E1CD7-E2A8-40D5-B405-041320BD2169}</author>
    <author>tc={FD834C12-D463-4BB7-9B93-DA3414113B8A}</author>
    <author>tc={189FD61F-67AB-4040-A831-8644B2816E31}</author>
    <author>tc={2532FFFB-AD4F-4F10-BC4B-7DC420B78480}</author>
    <author>Velasquez, Angela</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 ref="B16" authorId="9" shapeId="0">
      <text>
        <r>
          <rPr>
            <b/>
            <sz val="9"/>
            <color indexed="81"/>
            <rFont val="Tahoma"/>
            <charset val="1"/>
          </rPr>
          <t>Velasquez, Angela:</t>
        </r>
        <r>
          <rPr>
            <sz val="9"/>
            <color indexed="81"/>
            <rFont val="Tahoma"/>
            <charset val="1"/>
          </rPr>
          <t xml:space="preserve">
RSVP Driver escort contract</t>
        </r>
      </text>
    </comment>
    <comment ref="K16" authorId="9" shapeId="0">
      <text>
        <r>
          <rPr>
            <b/>
            <sz val="9"/>
            <color indexed="81"/>
            <rFont val="Tahoma"/>
            <charset val="1"/>
          </rPr>
          <t>Velasquez, Angela:</t>
        </r>
        <r>
          <rPr>
            <sz val="9"/>
            <color indexed="81"/>
            <rFont val="Tahoma"/>
            <charset val="1"/>
          </rPr>
          <t xml:space="preserve">
Remaining levy in contract</t>
        </r>
      </text>
    </comment>
    <comment ref="B18" authorId="9" shapeId="0">
      <text>
        <r>
          <rPr>
            <b/>
            <sz val="9"/>
            <color indexed="81"/>
            <rFont val="Tahoma"/>
            <charset val="1"/>
          </rPr>
          <t>Velasquez, Angela:</t>
        </r>
        <r>
          <rPr>
            <sz val="9"/>
            <color indexed="81"/>
            <rFont val="Tahoma"/>
            <charset val="1"/>
          </rPr>
          <t xml:space="preserve">
In salaries and benefits for AAA-EBS</t>
        </r>
      </text>
    </comment>
    <comment ref="B21" authorId="9" shapeId="0">
      <text>
        <r>
          <rPr>
            <b/>
            <sz val="9"/>
            <color indexed="81"/>
            <rFont val="Tahoma"/>
            <charset val="1"/>
          </rPr>
          <t>Velasquez, Angela:</t>
        </r>
        <r>
          <rPr>
            <sz val="9"/>
            <color indexed="81"/>
            <rFont val="Tahoma"/>
            <charset val="1"/>
          </rPr>
          <t xml:space="preserve">
Dietitian/Healthy Aging NewBridge contract</t>
        </r>
      </text>
    </comment>
    <comment ref="B22" authorId="9" shapeId="0">
      <text>
        <r>
          <rPr>
            <b/>
            <sz val="9"/>
            <color indexed="81"/>
            <rFont val="Tahoma"/>
            <charset val="1"/>
          </rPr>
          <t>Velasquez, Angela:</t>
        </r>
        <r>
          <rPr>
            <sz val="9"/>
            <color indexed="81"/>
            <rFont val="Tahoma"/>
            <charset val="1"/>
          </rPr>
          <t xml:space="preserve">
NewBridge Diversity Contract</t>
        </r>
      </text>
    </comment>
    <comment ref="B24" authorId="9" shapeId="0">
      <text>
        <r>
          <rPr>
            <b/>
            <sz val="9"/>
            <color indexed="81"/>
            <rFont val="Tahoma"/>
            <charset val="1"/>
          </rPr>
          <t>Velasquez, Angela:</t>
        </r>
        <r>
          <rPr>
            <sz val="9"/>
            <color indexed="81"/>
            <rFont val="Tahoma"/>
            <charset val="1"/>
          </rPr>
          <t xml:space="preserve">
Additional 3B allocation</t>
        </r>
      </text>
    </comment>
    <comment ref="B30" authorId="9" shapeId="0">
      <text>
        <r>
          <rPr>
            <b/>
            <sz val="9"/>
            <color indexed="81"/>
            <rFont val="Tahoma"/>
            <charset val="1"/>
          </rPr>
          <t>Velasquez, Angela:</t>
        </r>
        <r>
          <rPr>
            <sz val="9"/>
            <color indexed="81"/>
            <rFont val="Tahoma"/>
            <charset val="1"/>
          </rPr>
          <t xml:space="preserve">
Currently in Catering TBD line of AAA for advocacy day</t>
        </r>
      </text>
    </comment>
    <comment ref="B33" authorId="9" shapeId="0">
      <text>
        <r>
          <rPr>
            <b/>
            <sz val="9"/>
            <color indexed="81"/>
            <rFont val="Tahoma"/>
            <charset val="1"/>
          </rPr>
          <t>Velasquez, Angela:</t>
        </r>
        <r>
          <rPr>
            <sz val="9"/>
            <color indexed="81"/>
            <rFont val="Tahoma"/>
            <charset val="1"/>
          </rPr>
          <t xml:space="preserve">
In APS budget now</t>
        </r>
      </text>
    </comment>
    <comment ref="B37" authorId="9" shapeId="0">
      <text>
        <r>
          <rPr>
            <b/>
            <sz val="9"/>
            <color indexed="81"/>
            <rFont val="Tahoma"/>
            <charset val="1"/>
          </rPr>
          <t>Velasquez, Angela:</t>
        </r>
        <r>
          <rPr>
            <sz val="9"/>
            <color indexed="81"/>
            <rFont val="Tahoma"/>
            <charset val="1"/>
          </rPr>
          <t xml:space="preserve">
RSVP volunteer services contract</t>
        </r>
      </text>
    </comment>
  </commentList>
</comments>
</file>

<file path=xl/comments3.xml><?xml version="1.0" encoding="utf-8"?>
<comments xmlns="http://schemas.openxmlformats.org/spreadsheetml/2006/main">
  <authors>
    <author>tc={E708DAD3-5867-4D4B-AAAE-A400A05039C6}</author>
    <author>tc={367A381A-A7D7-427C-A130-5B3ADD8E9D2A}</author>
    <author>tc={F71BCDF0-73FA-4D85-AF6A-E89E1E946349}</author>
    <author>tc={E566B908-77E5-4300-A753-DC2DF2A192E2}</author>
    <author>tc={2F598574-5BE7-4225-83A2-18D9BBB2D724}</author>
    <author>tc={122FFBC3-667A-4A72-8AE9-0116699ACA4D}</author>
    <author>tc={E3F9429A-7175-4A34-BFE1-BC1BAA848DBE}</author>
    <author>tc={BAA211B1-2FFA-41E4-A648-050CC98BDE6A}</author>
    <author>tc={2AFB3E49-F257-4A03-8799-F9979B9CEDEF}</author>
    <author>tc={5FCB5CBA-C88E-47BE-82ED-55D22149DB16}</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C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Title III NSIP - Nutrition Services Incentive Program</t>
        </r>
      </text>
    </comment>
    <comment ref="D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4.xml><?xml version="1.0" encoding="utf-8"?>
<comments xmlns="http://schemas.openxmlformats.org/spreadsheetml/2006/main">
  <authors>
    <author>tc={47220380-B782-4B38-823E-CA31BE3AF8A2}</author>
    <author>tc={B908A036-14EA-4839-9FAA-F5A598AE5316}</author>
    <author>tc={44D8EFCA-3863-44B6-9127-23232016F3D2}</author>
    <author>tc={74077DD4-1B08-4E02-8B44-BBB3B1102BFD}</author>
    <author>tc={8057B036-F293-4CFC-A125-9A6B7582FF4D}</author>
    <author>tc={4B974BA6-D61F-47A2-801D-2D70E9EDCE27}</author>
    <author>tc={EE78B5D0-07C4-437A-85B8-04FAE13B7574}</author>
    <author>tc={EE63179E-4140-4815-88E1-483A9217468E}</author>
    <author>tc={85C40283-F4A6-4417-8C49-3602288FEA73}</author>
    <author>tc={AF4CB688-6097-4C3F-A16D-CE987FC46DE1}</author>
    <author>Velasquez, Angela</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C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Title III NSIP - Nutrition Services Incentive Program</t>
        </r>
      </text>
    </comment>
    <comment ref="D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 ref="H11" authorId="10" shapeId="0">
      <text>
        <r>
          <rPr>
            <b/>
            <sz val="9"/>
            <color indexed="81"/>
            <rFont val="Tahoma"/>
            <charset val="1"/>
          </rPr>
          <t>Velasquez, Angela:</t>
        </r>
        <r>
          <rPr>
            <sz val="9"/>
            <color indexed="81"/>
            <rFont val="Tahoma"/>
            <charset val="1"/>
          </rPr>
          <t xml:space="preserve">
ARPA</t>
        </r>
      </text>
    </comment>
    <comment ref="K11" authorId="10" shapeId="0">
      <text>
        <r>
          <rPr>
            <b/>
            <sz val="9"/>
            <color indexed="81"/>
            <rFont val="Tahoma"/>
            <charset val="1"/>
          </rPr>
          <t>Velasquez, Angela:</t>
        </r>
        <r>
          <rPr>
            <sz val="9"/>
            <color indexed="81"/>
            <rFont val="Tahoma"/>
            <charset val="1"/>
          </rPr>
          <t xml:space="preserve">
CFS Dietitian income</t>
        </r>
      </text>
    </comment>
  </commentList>
</comments>
</file>

<file path=xl/comments5.xml><?xml version="1.0" encoding="utf-8"?>
<comments xmlns="http://schemas.openxmlformats.org/spreadsheetml/2006/main">
  <authors>
    <author>tc={35B0ECCB-7C2C-4565-9594-139CC7343600}</author>
    <author>tc={C005830A-8232-4BCC-8557-D551A316D1BC}</author>
    <author>tc={2DFB0CC8-8567-48A8-B5BE-350203AEBC43}</author>
    <author>tc={453228C4-E4D9-4CAA-91C2-4924E7D6155C}</author>
    <author>tc={242DBDDF-6814-44C1-8024-07E06DCA50A5}</author>
    <author>tc={E445EED6-DCAF-49FD-8204-7D9F9E0D9ED2}</author>
    <author>tc={54710689-AAA8-4B22-83ED-37AE2814458B}</author>
    <author>tc={469FAAFE-E04B-4191-895E-AF305BBCF62B}</author>
    <author>tc={4C727436-2672-4012-AE83-CC31316FB609}</author>
    <author>Velasquez, Angela</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 ref="B21" authorId="9" shapeId="0">
      <text>
        <r>
          <rPr>
            <b/>
            <sz val="9"/>
            <color indexed="81"/>
            <rFont val="Tahoma"/>
            <charset val="1"/>
          </rPr>
          <t>Velasquez, Angela:</t>
        </r>
        <r>
          <rPr>
            <sz val="9"/>
            <color indexed="81"/>
            <rFont val="Tahoma"/>
            <charset val="1"/>
          </rPr>
          <t xml:space="preserve">
Dietitian Healthy Aging Coordinator with balance in TBD line for books and class expenses</t>
        </r>
      </text>
    </comment>
  </commentList>
</comments>
</file>

<file path=xl/comments6.xml><?xml version="1.0" encoding="utf-8"?>
<comments xmlns="http://schemas.openxmlformats.org/spreadsheetml/2006/main">
  <authors>
    <author>tc={ECCCE298-3390-4E66-B3CB-8FED3DA84183}</author>
    <author>tc={59F67DE5-E6B8-4391-8698-0831CFDCEC6A}</author>
    <author>tc={A8E0CC76-8E88-418C-B6A1-51C61AA2E623}</author>
    <author>tc={2E49697A-380D-4D06-97A0-0E36967BA41C}</author>
    <author>tc={E2205520-4EAE-4E56-93A4-AC919B46791E}</author>
    <author>tc={0214E925-8D4D-4A41-9F26-BA0288D18B08}</author>
    <author>tc={9D63B415-4C88-4825-A592-114DB62D440E}</author>
    <author>tc={AA7324B3-F9E4-4DA9-AAA0-CA273E1130C5}</author>
    <author>tc={9D97C005-9EDB-42C5-84F3-1DA5E5C52591}</author>
    <author>tc={A40543F4-2199-4BCE-A57E-4CA3FB585CE5}</author>
    <author>Velasquez, Angela</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F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AFCSP funds used as Cash Match for the NFCSP program.</t>
        </r>
      </text>
    </comment>
    <comment ref="H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 ref="H43" authorId="10" shapeId="0">
      <text>
        <r>
          <rPr>
            <b/>
            <sz val="9"/>
            <color indexed="81"/>
            <rFont val="Tahoma"/>
            <charset val="1"/>
          </rPr>
          <t>Velasquez, Angela:</t>
        </r>
        <r>
          <rPr>
            <sz val="9"/>
            <color indexed="81"/>
            <rFont val="Tahoma"/>
            <charset val="1"/>
          </rPr>
          <t xml:space="preserve">
ARPA</t>
        </r>
      </text>
    </comment>
    <comment ref="B47" authorId="10" shapeId="0">
      <text>
        <r>
          <rPr>
            <b/>
            <sz val="9"/>
            <color indexed="81"/>
            <rFont val="Tahoma"/>
            <charset val="1"/>
          </rPr>
          <t>Velasquez, Angela:</t>
        </r>
        <r>
          <rPr>
            <sz val="9"/>
            <color indexed="81"/>
            <rFont val="Tahoma"/>
            <charset val="1"/>
          </rPr>
          <t xml:space="preserve">
80% of Caregiver salary/benefits</t>
        </r>
      </text>
    </comment>
    <comment ref="D47" authorId="10" shapeId="0">
      <text>
        <r>
          <rPr>
            <b/>
            <sz val="9"/>
            <color indexed="81"/>
            <rFont val="Tahoma"/>
            <charset val="1"/>
          </rPr>
          <t>Velasquez, Angela:</t>
        </r>
        <r>
          <rPr>
            <sz val="9"/>
            <color indexed="81"/>
            <rFont val="Tahoma"/>
            <charset val="1"/>
          </rPr>
          <t xml:space="preserve">
Levy in CM contracts</t>
        </r>
      </text>
    </comment>
    <comment ref="H47" authorId="10" shapeId="0">
      <text>
        <r>
          <rPr>
            <b/>
            <sz val="9"/>
            <color indexed="81"/>
            <rFont val="Tahoma"/>
            <charset val="1"/>
          </rPr>
          <t>Velasquez, Angela:</t>
        </r>
        <r>
          <rPr>
            <sz val="9"/>
            <color indexed="81"/>
            <rFont val="Tahoma"/>
            <charset val="1"/>
          </rPr>
          <t xml:space="preserve">
ARPA LTE Caregiver Specialist</t>
        </r>
      </text>
    </comment>
  </commentList>
</comments>
</file>

<file path=xl/comments7.xml><?xml version="1.0" encoding="utf-8"?>
<comments xmlns="http://schemas.openxmlformats.org/spreadsheetml/2006/main">
  <authors>
    <author>tc={EFFB3274-AFE2-44E1-B771-AC5DA967B823}</author>
    <author>tc={8D3768D8-1CBE-447F-B5E9-D7C9D768DDF3}</author>
    <author>tc={19701F1C-F404-45D1-8262-74C1F9A98DF5}</author>
    <author>tc={637286A1-71D2-4982-9F25-054157AC116E}</author>
    <author>tc={3F136937-D53B-4AAE-A884-AACFE5A8129D}</author>
    <author>tc={C35CD90C-ACB9-4921-BDFF-8378B9752B21}</author>
    <author>tc={49CC1621-4178-4260-BF95-A2030F695DBE}</author>
    <author>tc={63F21804-28E0-4C37-AAD4-B4E9C819D7F3}</author>
    <author>tc={64BA2A1A-F13F-456E-91B5-DB4416B087E0}</author>
    <author>Velasquez, Angela</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J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 ref="B47" authorId="9" shapeId="0">
      <text>
        <r>
          <rPr>
            <b/>
            <sz val="9"/>
            <color indexed="81"/>
            <rFont val="Tahoma"/>
            <charset val="1"/>
          </rPr>
          <t>Velasquez, Angela:</t>
        </r>
        <r>
          <rPr>
            <sz val="9"/>
            <color indexed="81"/>
            <rFont val="Tahoma"/>
            <charset val="1"/>
          </rPr>
          <t xml:space="preserve">
20% of Caregiver salary/benefits</t>
        </r>
      </text>
    </comment>
    <comment ref="H47" authorId="9" shapeId="0">
      <text>
        <r>
          <rPr>
            <b/>
            <sz val="9"/>
            <color indexed="81"/>
            <rFont val="Tahoma"/>
            <charset val="1"/>
          </rPr>
          <t>Velasquez, Angela:</t>
        </r>
        <r>
          <rPr>
            <sz val="9"/>
            <color indexed="81"/>
            <rFont val="Tahoma"/>
            <charset val="1"/>
          </rPr>
          <t xml:space="preserve">
ARPA for LTE Caregiver Specialist</t>
        </r>
      </text>
    </comment>
  </commentList>
</comments>
</file>

<file path=xl/comments8.xml><?xml version="1.0" encoding="utf-8"?>
<comments xmlns="http://schemas.openxmlformats.org/spreadsheetml/2006/main">
  <authors>
    <author>tc={810FDD63-A6EC-4F91-A4F9-09BE179D9411}</author>
    <author>tc={D8B9B362-9BDA-4E2D-983F-6C3163429244}</author>
    <author>tc={B8B67580-9200-453B-8B3F-4E7A5501C252}</author>
    <author>tc={BDFE4BDD-D41D-4EF5-892E-D879E3B60ADE}</author>
    <author>tc={0A0C6BB1-AFE5-4634-9630-503F5E823A91}</author>
    <author>tc={E303872B-B4D4-45F3-8746-E8DE5BBFE79D}</author>
    <author>tc={BAD16599-7D46-41D1-88FF-67FD2E18FE4A}</author>
    <author>tc={6A4BB508-1264-414D-A2FA-95B7C122EB13}</author>
    <author>tc={8FA94731-7EC9-4531-9C12-F2C5875562AB}</author>
    <author>tc={7487AF18-4CE2-44D5-BA6E-BF44375A7F8E}</author>
    <author>tc={171B1A51-4323-46CB-BED5-38850D1DE360}</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F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AFCSP funds used as Cash Match for the NFCSP program.</t>
        </r>
      </text>
    </comment>
    <comment ref="H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I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State AFCSP (Alzheimer's Family and Caregiver Support Program)</t>
        </r>
      </text>
    </comment>
    <comment ref="J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1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comments9.xml><?xml version="1.0" encoding="utf-8"?>
<comments xmlns="http://schemas.openxmlformats.org/spreadsheetml/2006/main">
  <authors>
    <author>tc={A7D771AE-CBD1-4672-AD3A-8BC6F87A5FD6}</author>
    <author>tc={97B4DFA7-F957-42B0-93D8-A5EB0AAB3971}</author>
    <author>tc={F233795D-9EBB-474C-B1BA-E1C545298383}</author>
    <author>tc={BEB885F8-FF39-4A8B-AD26-AF14F77D16FD}</author>
    <author>tc={FA6C330D-9DA3-42CB-A21E-60FD9E151611}</author>
    <author>tc={43CFE056-E130-4FBD-AA23-8D074971DCA0}</author>
    <author>tc={C83C3758-0D98-440E-BAD9-B653EE595559}</author>
    <author>tc={77F91B4B-A2DE-4C8D-BD19-1B98F6EDBA66}</author>
    <author>tc={31570BFB-676C-4642-ABA1-8EDD55D05497}</author>
    <author>tc={A00D39C5-BBF7-406E-9179-2BE39AE350F0}</author>
  </authors>
  <commentList>
    <comment ref="B6"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OAA Allocations
(III-B, III-C1, III-C2, III-D, III-E)</t>
        </r>
      </text>
    </comment>
    <comment ref="D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County Tax Levy
Tribal Funds
Basic County Allocation
Community Aids
Provider Cash Match
Report excess above limit.</t>
        </r>
      </text>
    </comment>
    <comment ref="E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Vendor/Provider In-Kind Match
Value of Volunteer Time
Value of products or goods donated
Value of services donated</t>
        </r>
      </text>
    </comment>
    <comment ref="H6"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ACL Grants
Federal Drawdown of Medicaid Dollars (for EBS, I&amp;A)</t>
        </r>
      </text>
    </comment>
    <comment ref="I6"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State SSCS (State Senior Community Services)</t>
        </r>
      </text>
    </comment>
    <comment ref="J6" authorId="5"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ADRC State non-match GPR (for EBS, I&amp;A, HDM assessments)
BADR Nutrition Program Revitalization Grants**
State grants supporting high level EB programs**</t>
        </r>
      </text>
    </comment>
    <comment ref="K6" authorId="6"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Grants from Local (not Federal or State) Organizations
Municipal/City Funds</t>
        </r>
      </text>
    </comment>
    <comment ref="L6" authorId="7"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r>
      </text>
    </comment>
    <comment ref="M6" authorId="8"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Other Federal Expenses, Other State Expenses, Other Local Expenses, Prior Year Program Income Expenses and Current Year Program Income Expenses.</t>
        </r>
      </text>
    </comment>
    <comment ref="N6" authorId="9"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This will include Year to Date: Title III Expenses, Cash Match Expenses, In-Kind Expenses, Other Federal Expenses, Other State Expenses, Other Local Expenses, Prior Year Program Income Expenses and Current Year Program Income Expenses.</t>
        </r>
      </text>
    </comment>
  </commentList>
</comments>
</file>

<file path=xl/sharedStrings.xml><?xml version="1.0" encoding="utf-8"?>
<sst xmlns="http://schemas.openxmlformats.org/spreadsheetml/2006/main" count="3372" uniqueCount="1090">
  <si>
    <t>Date</t>
  </si>
  <si>
    <t>Comments</t>
  </si>
  <si>
    <t>Per State - they wanted the AAA Budget to reflect the layout of the 180A/B.  All individual tabs were removed and the format of the 180B design was implemented.</t>
  </si>
  <si>
    <t>Claim Month</t>
  </si>
  <si>
    <t>BUDGET</t>
  </si>
  <si>
    <t>Lines 3-15 can be in calendar order for the claim month drop down</t>
  </si>
  <si>
    <t>Lines 21 - 33 must be in alpabetical order - not by month for the claim form to work correctly.</t>
  </si>
  <si>
    <t>Contract Period - Reg</t>
  </si>
  <si>
    <t>Contract Period - NSIP 18-19</t>
  </si>
  <si>
    <t>Contract Period - NSIP 19-20</t>
  </si>
  <si>
    <t>Contract Period - SPAP 18-19</t>
  </si>
  <si>
    <t>Contract Period - SPAP 19-20</t>
  </si>
  <si>
    <t>Contract Period - SHIP 18-19</t>
  </si>
  <si>
    <t>Contract Period - SHIP 19-20</t>
  </si>
  <si>
    <t>Contract Period - MIPPA 18-19</t>
  </si>
  <si>
    <t>Contract Period - MIPPA 19-20</t>
  </si>
  <si>
    <t>Contract Period - ?</t>
  </si>
  <si>
    <t>October 2018 - September 2019</t>
  </si>
  <si>
    <t>Non-Submission Period</t>
  </si>
  <si>
    <t>July 2018 - June 2019</t>
  </si>
  <si>
    <t>April 2019 - March 2020</t>
  </si>
  <si>
    <t>Actual Dates</t>
  </si>
  <si>
    <t>January 2019 - December 2019</t>
  </si>
  <si>
    <t>October 2019 - September 2020</t>
  </si>
  <si>
    <t>July 2019 - June 2020</t>
  </si>
  <si>
    <t>April 2018 - March 2019</t>
  </si>
  <si>
    <t>Statements for Claim Form</t>
  </si>
  <si>
    <t>You have over expended for this contract, please contact Deb Mould at 608-243-5674.</t>
  </si>
  <si>
    <t>Final Submission 2015</t>
  </si>
  <si>
    <t>Final Submission 2018</t>
  </si>
  <si>
    <t>January 2018 - December 2018</t>
  </si>
  <si>
    <t>Contract Period - NSIP 16-17</t>
  </si>
  <si>
    <t>October 2016 - September 2017</t>
  </si>
  <si>
    <t>Contract Period - NSIP 17-18</t>
  </si>
  <si>
    <t>October 2017 - September 2018</t>
  </si>
  <si>
    <t>Contract Period - SPAP</t>
  </si>
  <si>
    <t>July 2017 - June 2018</t>
  </si>
  <si>
    <t>Contract Period - SHIP</t>
  </si>
  <si>
    <t>April 2017 - March 2018</t>
  </si>
  <si>
    <t>Contract Period - MM Minigrant</t>
  </si>
  <si>
    <t>June 2011 - May 2012</t>
  </si>
  <si>
    <t>Contract Period - MIPPA</t>
  </si>
  <si>
    <t>NSIP Revital 10/1/16-9/30/17 - #13217</t>
  </si>
  <si>
    <t>NSIP Revital 10/1/17-9/30/18 - #13218</t>
  </si>
  <si>
    <t>COUNTY/TRIBE</t>
  </si>
  <si>
    <t>Dane</t>
  </si>
  <si>
    <t>GWAAR</t>
  </si>
  <si>
    <t>Milwaukee</t>
  </si>
  <si>
    <t>III-B</t>
  </si>
  <si>
    <t>III-C-1</t>
  </si>
  <si>
    <t>III-C-2</t>
  </si>
  <si>
    <t>III-D</t>
  </si>
  <si>
    <t>III-E</t>
  </si>
  <si>
    <t>SENIOR</t>
  </si>
  <si>
    <t>AFCSP</t>
  </si>
  <si>
    <t>ELDERLY</t>
  </si>
  <si>
    <t>STATE</t>
  </si>
  <si>
    <t>SUPP SERV</t>
  </si>
  <si>
    <t>CONG NUTRTN</t>
  </si>
  <si>
    <t>HOME DELVD</t>
  </si>
  <si>
    <t>PREV HLTH</t>
  </si>
  <si>
    <t>NFCSP</t>
  </si>
  <si>
    <t>COMMUNITY</t>
  </si>
  <si>
    <t>CAREGIVER</t>
  </si>
  <si>
    <t>BENEFIT</t>
  </si>
  <si>
    <t>ELDER</t>
  </si>
  <si>
    <t>Ben Spec Waiver</t>
  </si>
  <si>
    <t>GL Numbers</t>
  </si>
  <si>
    <t>TOTAL</t>
  </si>
  <si>
    <t>SERVICES</t>
  </si>
  <si>
    <t>SUPPORT</t>
  </si>
  <si>
    <t>SPECIALIST</t>
  </si>
  <si>
    <t>ABUSE</t>
  </si>
  <si>
    <t>DANE</t>
  </si>
  <si>
    <t>MILWAUKEE</t>
  </si>
  <si>
    <t>Total Allocations</t>
  </si>
  <si>
    <t>DO NOT DELETE OR MODIFY THE FORM</t>
  </si>
  <si>
    <t>Instructions:</t>
  </si>
  <si>
    <t>1)</t>
  </si>
  <si>
    <t>2)</t>
  </si>
  <si>
    <t>Beginning on tab IIIB:  Select your organization from the drop down list - Budget should automatically appear.</t>
  </si>
  <si>
    <t>3)</t>
  </si>
  <si>
    <t xml:space="preserve">On each applicable tab enter in all required information, such as program budget, cash and in-kind budget, </t>
  </si>
  <si>
    <t>other budgets (federal, state, local), current year program budget, and prior year program income budget.</t>
  </si>
  <si>
    <t>* If a specific program does not apply to you simply skip over the tab, do not delete or modify the form.</t>
  </si>
  <si>
    <t>4)</t>
  </si>
  <si>
    <t>Only report monies that are being used to support Older American Act programs - do not include funding such as DOT or Title VI.</t>
  </si>
  <si>
    <t>5)</t>
  </si>
  <si>
    <t>Verify on each form that you do not have errors and correct as needed.  Do not claim more expenditures than what your budget allocation is.</t>
  </si>
  <si>
    <t>6)</t>
  </si>
  <si>
    <t>*Funds used to support OAA service provision are:
(1) expended by agencies administering OAA services.
(2) expended on services to individuals and caregivers eligible for OAA services.
(3) expended on services meeting the definition of OAA services.  (Offered on a contribution basis. Does not include means-tested services.)
(4) entered into SAMS as a Title III service.
**These contracts should be submitted on a separate claim form for drawdown - do not enter in the expenses twice (ie. NSIP expenses should not be claimed on the NSIP form and on the C1 or C2 form, only on the NSIP form)</t>
  </si>
  <si>
    <t>Column Heading</t>
  </si>
  <si>
    <t>Definition</t>
  </si>
  <si>
    <t>Includes:</t>
  </si>
  <si>
    <t>Does NOT Include:</t>
  </si>
  <si>
    <t>Expenditures this Month</t>
  </si>
  <si>
    <r>
      <t xml:space="preserve">Contract funds expended </t>
    </r>
    <r>
      <rPr>
        <u/>
        <sz val="10"/>
        <rFont val="Arial"/>
        <family val="2"/>
      </rPr>
      <t>during the current month</t>
    </r>
    <r>
      <rPr>
        <sz val="10"/>
        <rFont val="Arial"/>
        <family val="2"/>
      </rPr>
      <t xml:space="preserve"> to provide an allowable service.</t>
    </r>
  </si>
  <si>
    <t>Expenses during the month in which payment is requested from the contract amount.</t>
  </si>
  <si>
    <t>Non-contract monthly expenditures.</t>
  </si>
  <si>
    <t>OAA Program Expenditures YTD
(III-B, III-C1, III-C2, III-D, III-E)</t>
  </si>
  <si>
    <t>Title III Older Americans Act (OAA) federal funds expended year to date to provide an allowable service.</t>
  </si>
  <si>
    <t>OAA Allocations
(III-B, III-C1, III-C2, III-D, III-E)</t>
  </si>
  <si>
    <r>
      <t xml:space="preserve">NSIP
SCS
Other Federal Funds
Title VI
</t>
    </r>
    <r>
      <rPr>
        <b/>
        <sz val="10"/>
        <rFont val="Arial"/>
        <family val="2"/>
      </rPr>
      <t>Do not report more than the claim form amount</t>
    </r>
  </si>
  <si>
    <t>Cash Match YTD</t>
  </si>
  <si>
    <r>
      <t xml:space="preserve">Cash contributed by the grantee to support OAA program activities. </t>
    </r>
    <r>
      <rPr>
        <b/>
        <sz val="10"/>
        <rFont val="Arial"/>
        <family val="2"/>
      </rPr>
      <t xml:space="preserve">Include excess match above required level here. </t>
    </r>
  </si>
  <si>
    <t>County Tax Levy
Tribal Funds
Basic County Allocation
Community Aids
Provider Cash Match
AFCSP Match for Title III-E NFCSP</t>
  </si>
  <si>
    <t>Federal Funds
Program income generated by the use of aging funds
State Funds (with the exception of AFCSP Match for IIIE) 
Cash Match to support DOT 85.21 / 85.215 or other non-OAA programs</t>
  </si>
  <si>
    <t>In-Kind Match YTD</t>
  </si>
  <si>
    <r>
      <t xml:space="preserve">Value of goods or services contributed by the grantee to support OAA program activities for which the project would expend cash if not donated. In-kind contributions include the estimated value of donated goods and services and volunteer time, which directly benefit and are specifically related to federal or state-supported activities. The value of property acquired in whole or in part with federal or state funds may not be donated as an in-kind match. In-kind match should be recorded in the general ledger by journal entry. </t>
    </r>
    <r>
      <rPr>
        <b/>
        <sz val="10"/>
        <rFont val="Arial"/>
        <family val="2"/>
      </rPr>
      <t xml:space="preserve">Include excess match above required level here. </t>
    </r>
  </si>
  <si>
    <t>Vendor/Provider In-Kind Match
Value of Volunteer Time
Value of products or goods donated
Value of services donated</t>
  </si>
  <si>
    <t>Federal Funds
Program income generated by the use of aging funds
State Funds</t>
  </si>
  <si>
    <t>Other Federal Expenditures YTD</t>
  </si>
  <si>
    <r>
      <t xml:space="preserve">Non-Older Americans Act federal funds expended  </t>
    </r>
    <r>
      <rPr>
        <b/>
        <sz val="10"/>
        <rFont val="Arial"/>
        <family val="2"/>
      </rPr>
      <t>to support OAA service provision.*</t>
    </r>
  </si>
  <si>
    <t>ACL Grants
Federal Drawdown of Medicaid Dollars (for EBS, I&amp;A)**
MIPPA**
SHIP**</t>
  </si>
  <si>
    <t>Nutrition Services Incentive Program (NSIP)
Title VI
DOT 5310</t>
  </si>
  <si>
    <t>Other State Expenditures YTD</t>
  </si>
  <si>
    <r>
      <t xml:space="preserve">Other state funds expended </t>
    </r>
    <r>
      <rPr>
        <b/>
        <sz val="10"/>
        <rFont val="Arial"/>
        <family val="2"/>
      </rPr>
      <t>to support OAA service provision.*</t>
    </r>
  </si>
  <si>
    <t>ADRC State non-match GPR (for EBS, I&amp;A, HDM assessments)
BADR Nutrition Program Revitalization Grants**
State grants supporting high level EB programs**
EBS State GPR**
Senior Community Services (SCS)**
SPAP**</t>
  </si>
  <si>
    <t>DOT 85.21 / 85.215
Cash Match to support DOT 85.21 / 85.215 or other non-OAA programs
Elder Abuse (EA)
Family Care, IRIS, COP, etc.</t>
  </si>
  <si>
    <t>Other Local Expenditures YTD</t>
  </si>
  <si>
    <r>
      <t xml:space="preserve">Funds from other local sources used </t>
    </r>
    <r>
      <rPr>
        <b/>
        <sz val="10"/>
        <rFont val="Arial"/>
        <family val="2"/>
      </rPr>
      <t>to support OAA service provision</t>
    </r>
    <r>
      <rPr>
        <sz val="10"/>
        <rFont val="Arial"/>
        <family val="2"/>
      </rPr>
      <t>.*</t>
    </r>
  </si>
  <si>
    <t>Grants from Local (not Federal or State) Organizations
Municipal/City Funds</t>
  </si>
  <si>
    <t>Cash match
Local funds used to purchase liquid supplements
Revenue for meals provided to home and community based LTC programs (Family Care, IRIS, COP, etc.)</t>
  </si>
  <si>
    <t>Current Year Program Income YTD</t>
  </si>
  <si>
    <r>
      <t xml:space="preserve">Program income is defined as gross income received by the grantee and all sub grantees such as voluntary contributions or income earned only as a result of the grant project </t>
    </r>
    <r>
      <rPr>
        <b/>
        <sz val="10"/>
        <rFont val="Arial"/>
        <family val="2"/>
      </rPr>
      <t>during the current grant period.</t>
    </r>
    <r>
      <rPr>
        <sz val="10"/>
        <rFont val="Arial"/>
        <family val="2"/>
      </rPr>
      <t xml:space="preserve">   This funding must be allocated to the same service in which it was received.</t>
    </r>
  </si>
  <si>
    <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</si>
  <si>
    <t>Revenues raised by a government grantee/provider under its governing powers (e.g. taxes, special assessments, levies and fines) 
Cash match</t>
  </si>
  <si>
    <t>Current Year Program Income Expenditures YTD</t>
  </si>
  <si>
    <r>
      <rPr>
        <b/>
        <sz val="10"/>
        <rFont val="Arial"/>
        <family val="2"/>
      </rPr>
      <t xml:space="preserve">Include only the amount of program income expended during the current reporting period. Program income earned must be expended before any federal or state monies can be paid. </t>
    </r>
    <r>
      <rPr>
        <sz val="10"/>
        <rFont val="Arial"/>
        <family val="2"/>
      </rPr>
      <t xml:space="preserve"> 
Program income is defined as gross income received by the grantee and all sub grantees such as voluntary contributions or income earned only as a result of the grant project. This funding must be allocated to the same service in which it was received.</t>
    </r>
  </si>
  <si>
    <t>Prior Year Program Income Carryover</t>
  </si>
  <si>
    <r>
      <rPr>
        <b/>
        <sz val="10"/>
        <rFont val="Arial"/>
        <family val="2"/>
      </rPr>
      <t xml:space="preserve">Amount of unspent gross program income carried over from the previous year (if applicable). 
</t>
    </r>
    <r>
      <rPr>
        <sz val="10"/>
        <rFont val="Arial"/>
        <family val="2"/>
      </rPr>
      <t>Program income is defined as gross income received by the grantee and all sub grantees such as voluntary contributions or income earned only as a result of the grant project. This funding must be allocated to the same service in which it was received.</t>
    </r>
  </si>
  <si>
    <t>Prior Year Program Income Expenditures YTD</t>
  </si>
  <si>
    <r>
      <rPr>
        <b/>
        <sz val="10"/>
        <rFont val="Arial"/>
        <family val="2"/>
      </rPr>
      <t>Include only the amount of program income carried over from the prior year but expended during the current reporting period (if applicable). This amount must be spent before claiming any current year federal or state funds and within the first 60 calendar days of the program year.</t>
    </r>
    <r>
      <rPr>
        <sz val="10"/>
        <rFont val="Arial"/>
        <family val="2"/>
      </rPr>
      <t xml:space="preserve">
Program income is defined as gross income received by the grantee and all sub grantees such as voluntary contributions or income earned only as a result of the grant project. This funding must be allocated to the same service in which it was received.</t>
    </r>
  </si>
  <si>
    <t>YTD Total Expenditures</t>
  </si>
  <si>
    <t>Sum of all YTD Expenditure columns</t>
  </si>
  <si>
    <t>This will include Year to Date: Title III Expenses, Cash Match Expenses, In-Kind Expenses, Other Federal Expenses, Other State Expenses, Other Local Expenses, Prior Year Program Income Expenses and Current Year Program Income Expenses.</t>
  </si>
  <si>
    <t>Other Federal and State Contracts**</t>
  </si>
  <si>
    <t>NSIP Expenditures YTD</t>
  </si>
  <si>
    <r>
      <rPr>
        <u/>
        <sz val="10"/>
        <rFont val="Arial"/>
        <family val="2"/>
      </rPr>
      <t>Federal Title III funds</t>
    </r>
    <r>
      <rPr>
        <sz val="10"/>
        <rFont val="Arial"/>
        <family val="2"/>
      </rPr>
      <t xml:space="preserve"> allocated based on the actual number of eligible meals served in the prior federal fiscal year. Funds must be used to purchase domestically-produced foods for use in Title III-C nutrition program meals.  </t>
    </r>
    <r>
      <rPr>
        <b/>
        <sz val="10"/>
        <rFont val="Arial"/>
        <family val="2"/>
      </rPr>
      <t>Funds are expended to support OAA service provision.*</t>
    </r>
  </si>
  <si>
    <t>Title III NSIP - Nutrition Services Incentive Program</t>
  </si>
  <si>
    <t>Title III OAA funds
Title VI NSIP</t>
  </si>
  <si>
    <t>AFCSP Expenditures YTD</t>
  </si>
  <si>
    <r>
      <rPr>
        <u/>
        <sz val="10"/>
        <rFont val="Arial"/>
        <family val="2"/>
      </rPr>
      <t>State funds</t>
    </r>
    <r>
      <rPr>
        <sz val="10"/>
        <rFont val="Arial"/>
        <family val="2"/>
      </rPr>
      <t xml:space="preserve"> expended to support the Alzheimer's Family and Caregiver Support Program.  </t>
    </r>
    <r>
      <rPr>
        <b/>
        <sz val="10"/>
        <rFont val="Arial"/>
        <family val="2"/>
      </rPr>
      <t>If funds are used as match towards the NFCSP program, they need to be in the same service provided and entered in SAMS as an OAA NFCSP service.</t>
    </r>
  </si>
  <si>
    <t>State AFCSP (Alzheimer's Family and Caregiver Support Program)</t>
  </si>
  <si>
    <t xml:space="preserve">Title III OAA funds                                                      </t>
  </si>
  <si>
    <t>State SSCS Expenditures YTD</t>
  </si>
  <si>
    <r>
      <rPr>
        <u/>
        <sz val="10"/>
        <rFont val="Arial"/>
        <family val="2"/>
      </rPr>
      <t>State funds</t>
    </r>
    <r>
      <rPr>
        <sz val="10"/>
        <rFont val="Arial"/>
        <family val="2"/>
      </rPr>
      <t xml:space="preserve"> expended to support the SSCS (State Senior Community Services) program. </t>
    </r>
    <r>
      <rPr>
        <b/>
        <sz val="10"/>
        <rFont val="Arial"/>
        <family val="2"/>
      </rPr>
      <t xml:space="preserve"> Funds are expended to support OAA service provision.*</t>
    </r>
  </si>
  <si>
    <t>State SSCS (State Senior Community Services)</t>
  </si>
  <si>
    <t>State Elderly Benefit Services Expenditures YTD</t>
  </si>
  <si>
    <r>
      <rPr>
        <u/>
        <sz val="10"/>
        <rFont val="Arial"/>
        <family val="2"/>
      </rPr>
      <t>State funds</t>
    </r>
    <r>
      <rPr>
        <sz val="10"/>
        <rFont val="Arial"/>
        <family val="2"/>
      </rPr>
      <t xml:space="preserve"> expended to support the Elderly Benefit Services (EBS) program.  </t>
    </r>
    <r>
      <rPr>
        <b/>
        <sz val="10"/>
        <rFont val="Arial"/>
        <family val="2"/>
      </rPr>
      <t>Funds are expended to support OAA Legal/Benefit Assistance service provision.*</t>
    </r>
  </si>
  <si>
    <t>State Elderly Benefit Services (EBS)</t>
  </si>
  <si>
    <t>State Elder Abuse Services Expenditures YTD</t>
  </si>
  <si>
    <r>
      <rPr>
        <u/>
        <sz val="10"/>
        <rFont val="Arial"/>
        <family val="2"/>
      </rPr>
      <t>State funds</t>
    </r>
    <r>
      <rPr>
        <sz val="10"/>
        <rFont val="Arial"/>
        <family val="2"/>
      </rPr>
      <t xml:space="preserve"> expended to support the Elder Abuse program.</t>
    </r>
  </si>
  <si>
    <t>State Elder Abuse Services (EAS)</t>
  </si>
  <si>
    <t>SPAP Expenditures YTD</t>
  </si>
  <si>
    <r>
      <rPr>
        <u/>
        <sz val="10"/>
        <rFont val="Arial"/>
        <family val="2"/>
      </rPr>
      <t>State funds</t>
    </r>
    <r>
      <rPr>
        <sz val="10"/>
        <rFont val="Arial"/>
        <family val="2"/>
      </rPr>
      <t xml:space="preserve"> expended to support the State Pharmaceutical Assistance Program. </t>
    </r>
    <r>
      <rPr>
        <b/>
        <sz val="10"/>
        <rFont val="Arial"/>
        <family val="2"/>
      </rPr>
      <t>Funds are expended to support OAA Legal/Benefit Assistance service provision.*</t>
    </r>
  </si>
  <si>
    <t>SPAP (State Pharmaceutical Assistance Program)</t>
  </si>
  <si>
    <t>SHIP Expenditures YTD</t>
  </si>
  <si>
    <r>
      <rPr>
        <u/>
        <sz val="10"/>
        <rFont val="Arial"/>
        <family val="2"/>
      </rPr>
      <t>Federal funds</t>
    </r>
    <r>
      <rPr>
        <sz val="10"/>
        <rFont val="Arial"/>
        <family val="2"/>
      </rPr>
      <t xml:space="preserve"> expended to support the State Health Insurance Assistance Program. </t>
    </r>
    <r>
      <rPr>
        <b/>
        <sz val="10"/>
        <rFont val="Arial"/>
        <family val="2"/>
      </rPr>
      <t>Funds are expended to support OAA Legal/Benefit Assistance service provision.*</t>
    </r>
  </si>
  <si>
    <t>SHIP (State Health Insurance Assistance Program)</t>
  </si>
  <si>
    <t>MIPPA Expenditures YTD</t>
  </si>
  <si>
    <r>
      <rPr>
        <u/>
        <sz val="10"/>
        <rFont val="Arial"/>
        <family val="2"/>
      </rPr>
      <t>Federal funds</t>
    </r>
    <r>
      <rPr>
        <sz val="10"/>
        <rFont val="Arial"/>
        <family val="2"/>
      </rPr>
      <t xml:space="preserve"> expended to support the Medicare Improvements for Patients and Providers program.</t>
    </r>
    <r>
      <rPr>
        <b/>
        <sz val="10"/>
        <rFont val="Arial"/>
        <family val="2"/>
      </rPr>
      <t xml:space="preserve"> Funds are expended to support OAA Legal/Benefit Assistance service provision.*</t>
    </r>
  </si>
  <si>
    <t>MIPPA (Medicare Improvements for Patients and Providers Act)</t>
  </si>
  <si>
    <t xml:space="preserve">Main Service </t>
  </si>
  <si>
    <t>Service Name</t>
  </si>
  <si>
    <t>Subservice Name</t>
  </si>
  <si>
    <t>Unit Type</t>
  </si>
  <si>
    <t>M</t>
  </si>
  <si>
    <t>01-Administration</t>
  </si>
  <si>
    <t>N/A</t>
  </si>
  <si>
    <r>
      <t>General management functions of the agency that cannot be diretly allocated to a cost center or service, related to the management and administration of funds from the Bureau of Aging and Disabilty Resources.  </t>
    </r>
    <r>
      <rPr>
        <b/>
        <sz val="10"/>
        <rFont val="Arial"/>
        <family val="2"/>
      </rPr>
      <t>This is fiscally reported only to be reported on the monthly claim form as funding expended - there will be no services entered into SAMS.</t>
    </r>
  </si>
  <si>
    <t>02-Personal Care</t>
  </si>
  <si>
    <t>Hours</t>
  </si>
  <si>
    <t>Providing personal assistance, stand-by assistance, supervision or cues for people having difficulties with one or more activities of daily living (ADLs) such as: bathing, dressing, toileting, getting in/out of a bed or chair, eating or walking.  *For Title VI:  This service requires trained personnel and includes in-home services such as checking blood pressure and blood glucose.</t>
  </si>
  <si>
    <t>S</t>
  </si>
  <si>
    <t>Bathing (02)</t>
  </si>
  <si>
    <t>Providing assistance with getting in and out of the bath or shower, preparing the bath, and washing and drying.</t>
  </si>
  <si>
    <t>Foot Care / Podiatry (02)</t>
  </si>
  <si>
    <t>The basic care of the lower leg, foot, and nails.  Includes assistance with washing feet; trimming nails; buffing corns, calluses; and debriding thickened nails (Mercer, American Diabetes Association)</t>
  </si>
  <si>
    <t>03-Homemaker</t>
  </si>
  <si>
    <t>Providing assistance with routine household tasks to people having difficulties with one or more of the following instrumental activities of daily living (IADLs):  preparing meals, managing medications, managing money, doing light housework, shopping, traveling, and using a telephone.  Allowable tasks include: laundry, ironing, meal preparation, shopping for necessities (including groceries), light housekeeping tasks (e.g., dusting, vacuuming, mopping floors, cleaning bathroom and kitchen, making beds, maintaining safe environment).</t>
  </si>
  <si>
    <t>Money Management (03)</t>
  </si>
  <si>
    <t>Providing assistance with handling bill paying, banking, etc.</t>
  </si>
  <si>
    <t>Regular/Standard Cleaning (03)</t>
  </si>
  <si>
    <t>Providing assistance with dusting, vacuuming, mopping floors, cleaning bathrooms, cleaning kitchens, making beds, etc.</t>
  </si>
  <si>
    <t>Shopping Assistance (03)</t>
  </si>
  <si>
    <t>Providing assistance with shopping for necessities such as personal items, groceries, and/or other household items.</t>
  </si>
  <si>
    <t>04-Chore</t>
  </si>
  <si>
    <t>Providing assistance with non-continual household tasks to people having difficulties with one or more of the following instrumental activities of daily living (IADLs):  doing heavy housework and outside chores.  Allowable include: installing screens and storm windows, cleaning appliances, cleaning and securing carpets and rugs, washing walls and windows, scrubbing floors, cleaning attics and basements to remove fire and health hazards, pest control, grass cutting and leaf raking, clearing walkways of ice, snow and leaves, trimming overhanging tree branches, wood chopping, and moving heavy furniture.</t>
  </si>
  <si>
    <t>Heavy/Extensive Cleaning (04)</t>
  </si>
  <si>
    <t>Providing assistance with scrubbing floors, washing inside walls and windows, deep cleaning appliances, cleaning carpets and rugs, cleaning attics and basements to remove hazards, pest control, and other mass cleanup.</t>
  </si>
  <si>
    <t>Lawn Care (04)</t>
  </si>
  <si>
    <t>Providing assistance with grass cutting.</t>
  </si>
  <si>
    <t>Raking Leaves (04)</t>
  </si>
  <si>
    <t>Providing assistance with leaf raking and clearing walkways of leaves.</t>
  </si>
  <si>
    <t>Snow Removal (04)</t>
  </si>
  <si>
    <t>Providing assistance with shoveling snow and clearing walkways of ice and snow.Providing assistance with shoveling snow and clearing walkways of ice and snow.</t>
  </si>
  <si>
    <t>Storms and Screens (04)</t>
  </si>
  <si>
    <t>Providing assistance with installing screens and storm windows.</t>
  </si>
  <si>
    <t>Window Washing-Exterior (04)</t>
  </si>
  <si>
    <t>Providing assistance with washing outside windows.</t>
  </si>
  <si>
    <t>05-Home Delivered Meals</t>
  </si>
  <si>
    <t>Meals</t>
  </si>
  <si>
    <t>A meal provided to an eligible individual in his/her place of residence.  The meal meets the requirements of the Older Americans Act and state policy.</t>
  </si>
  <si>
    <t>Breakfast (05)</t>
  </si>
  <si>
    <t xml:space="preserve">A home-delivered meal that is either delivered in the morning or consists of foods traditionally served for breakfast, such as eggs or pancakes.  </t>
  </si>
  <si>
    <t>Cold Meal (05)</t>
  </si>
  <si>
    <t>A home-delivered meal consisting solely of either potentially hazardous (TCS) food items that must be kept at temperatures under 41 degrees Fahrenheit (e.g. tuna salad) or food items that do not require temperature control (e.g. whole apples or bread).</t>
  </si>
  <si>
    <r>
      <t xml:space="preserve">Emergency </t>
    </r>
    <r>
      <rPr>
        <sz val="10"/>
        <rFont val="Arial"/>
        <family val="2"/>
      </rPr>
      <t>Meal (05)</t>
    </r>
  </si>
  <si>
    <t>A home-delivered meal provided in preparation of or following an emergency situation.  Meals could be fresh, frozen, or shelf-stable.</t>
  </si>
  <si>
    <t>Evening Meal (05)</t>
  </si>
  <si>
    <t>A home-delivered meal that is intended for consumption later in the day, typically between 5 and 7 p.m.</t>
  </si>
  <si>
    <t>Frozen Meal (05)</t>
  </si>
  <si>
    <t>A home-delivered meal provided in a solid frozen state.</t>
  </si>
  <si>
    <t>Hot Meal (05)</t>
  </si>
  <si>
    <t>A home-delivered meal that includes potentially hazardous (TCS) food items that must be kept at temperatures above 140 degrees Fahrenheit (e.g. cooked fish).</t>
  </si>
  <si>
    <t>Weekend Meal (05)</t>
  </si>
  <si>
    <t>Provision of a home-delivered meal intended for consumption on a Saturday or Sunday.  Meals could be fresh, frozen, or shelf-stable.</t>
  </si>
  <si>
    <t>06-Adult Day Care/Health</t>
  </si>
  <si>
    <t xml:space="preserve">Provision of care for functionally impaired older adults in a non-residential, supervised, protective, and congregate setting during some portion of a day (fewer than 24 hours). Services offered in conjunction with adult day care/adult day health typically include social and recreational activities, training, counseling, and services such as rehabilitation, medication assistance and home‐health aide services for adult day health.  Older adults served require supervision but do not require institutionalization. </t>
  </si>
  <si>
    <t>Bathing (06)</t>
  </si>
  <si>
    <t>Providing assistance with getting in and out of the bath or shower, preparing the bath, and washing and drying in an adult day care setting.</t>
  </si>
  <si>
    <t>07-Case Management</t>
  </si>
  <si>
    <t>Person-centered approach to providing assistance with care coordination for older customers and/or their caregivers in circumstances where the older person is experiencing diminished functional capacities, personal conditions, or other characteristics which require the provision of services by formal service providers or informal caregivers.  Activities of case management include learning the customer’s strengths, assessing the customer’s needs, developing care plan that ensure the safety and well-being of the customer, authorizing and coordinating services among providers that support the customer’s needs, monitoring service provision and the customer’s health and welfare, and providing ongoing reassessment of needs.  A unit is defined as the time, which is spent by staff, or qualified designee, engaged in working for an eligible person. A unit does not include travel time, staff training, program publicity, or direct services other than care coordination.</t>
  </si>
  <si>
    <t>08-Congregate Meals</t>
  </si>
  <si>
    <t>A meal provided to an eligible individual in a group setting which promotes socialization of older individuals.  The meal meets the requirements of the Older Americans Act and state policy.</t>
  </si>
  <si>
    <t>Breakfast (08)</t>
  </si>
  <si>
    <t xml:space="preserve">A congregate meal that is either served in the morning or consists of foods traditionally served for breakfast, such as eggs or pancakes.  </t>
  </si>
  <si>
    <t>Cafe 60 (08)</t>
  </si>
  <si>
    <t>A congregate meal provided at a senior dining center that accepts vouchers.  Voucher programs require approval from the AAA and BADR prior to implementation.</t>
  </si>
  <si>
    <t>Cold Meal (08)</t>
  </si>
  <si>
    <t>A congregate meal consisting solely of either potentially hazardous (TCS) food items that must be kept at temperatures under 41 degrees Fahrenheit (e.g. tuna salad) or food items that do not require temperature control (e.g. whole apples or bread).</t>
  </si>
  <si>
    <r>
      <t xml:space="preserve">Emergency </t>
    </r>
    <r>
      <rPr>
        <sz val="10"/>
        <rFont val="Arial"/>
        <family val="2"/>
      </rPr>
      <t>Meal (08)</t>
    </r>
  </si>
  <si>
    <t>Emergency meals provided to a congregate meal participant in preparation of or following an emergency situation.  Meals could be fresh, frozen, or shelf-stable.</t>
  </si>
  <si>
    <t>Evening Meal (08)</t>
  </si>
  <si>
    <t>A congregate meal that is served later in the day, typically between 5 and 7 p.m.</t>
  </si>
  <si>
    <t>Evening Salad Bar (08)</t>
  </si>
  <si>
    <t>A buffet-style congregate meal in which an assortment of salad ingredients are provided for participants to assemble their own salad.  The meal is served later in the day, typically between 5 and 7 p.m.</t>
  </si>
  <si>
    <t>Hot Meal (08)</t>
  </si>
  <si>
    <t>A congregate meal that includes potentially hazardous (TCS) food items that must be kept at temperatures above 140 degrees Fahrenheit (e.g. cooked fish).</t>
  </si>
  <si>
    <t>Noon Salad Bar (08)</t>
  </si>
  <si>
    <t>A buffet-style congregate meal in which an assortment of salad ingredients are provided for participants to assemble their own salad.  The meal is served mid-day, typically around 12 p.m.</t>
  </si>
  <si>
    <t>Rise and Dine (08)</t>
  </si>
  <si>
    <t xml:space="preserve">A congregate meal that is either served in the morning or consists of foods traditionally served for breakfast, such as eggs or pancakes. Rise and Dine meals are served in a restaurant setting with no prior reservations required.  Participants order from a senior dining menu and receive table service. </t>
  </si>
  <si>
    <t>Salad Bar (08)</t>
  </si>
  <si>
    <t>A buffet-style congregate meal in which an assortment of salad ingredients are provided for participants to assemble their own salad.</t>
  </si>
  <si>
    <t>Special Events (08)</t>
  </si>
  <si>
    <t>A congregate meal that is served in conjunction with a one-time or infrequently occurring event outside of normal programs or activities.</t>
  </si>
  <si>
    <t>Volunteer Meal (08)</t>
  </si>
  <si>
    <t>A meal that is provided to a volunteer who provides direct service to the nutrition program.  (Reminder:  NSIP eligibility must be indicated in the client record in SAMS).</t>
  </si>
  <si>
    <t>Weekend Meal (08)</t>
  </si>
  <si>
    <t>A congregate meal provided in a dining center that operates on a Saturday or Sunday.</t>
  </si>
  <si>
    <t>09h-Nutrition Counseling (Hours)</t>
  </si>
  <si>
    <t>Provision of individualized advise and guidance to individuals who are at nutritional risk because of their health or nutritional history, dietary intake, medications used or chronic illness, about options and methods for improving their nutritional status, performed by a health professional. (Title VI only)</t>
  </si>
  <si>
    <t>Home Visit (09h)</t>
  </si>
  <si>
    <t>Nutrition counseling conducted in person. (Title VI only)</t>
  </si>
  <si>
    <t>Phone Call (09h)</t>
  </si>
  <si>
    <t>Nutrition counseling conducted by telephone. (Title VI only)</t>
  </si>
  <si>
    <t>09s-Nutrition Counseling (Sessions)</t>
  </si>
  <si>
    <t>Sessions</t>
  </si>
  <si>
    <t>Provision of individualized guidance to older individuals or their caregivers who are determined by a registered dietitian to be at nutritional risk, because of their health or nutritional history, dietary intake, medications used or chronic illness.  Counseling is provided on-on-one by a registered dietitian, in accordance with state policy, and addresses options and methods for improving nutritional status. A session is counted for each individual attending a nutrition counseling session.</t>
  </si>
  <si>
    <t>Home Visit (09)</t>
  </si>
  <si>
    <t>Nutrition counseling conducted in person.</t>
  </si>
  <si>
    <t>Phone Call (09)</t>
  </si>
  <si>
    <t>Nutrition counseling conducted by telephone.</t>
  </si>
  <si>
    <t>10p-Assisted Transportation</t>
  </si>
  <si>
    <t>One-Way Trip</t>
  </si>
  <si>
    <t xml:space="preserve">Provision of assistance, including escort, to a non-ambulatory person who has difficulties (physical or cognitive) using regular vehicular transportation. Includes rides on predetermined routes and rides provided upon customer request. </t>
  </si>
  <si>
    <t>Education/Training (10p)</t>
  </si>
  <si>
    <t>Provision of assisted transportation for the primary purpose of education or training. </t>
  </si>
  <si>
    <t>Employment (10p)</t>
  </si>
  <si>
    <t>Provision of assisted transportation for the primary purpose of performing work-related activities.  Work-related activities could be paid or volunteer.  Does not include transportation for training or education programs (see definition for Education/Training). </t>
  </si>
  <si>
    <t>Medical (10p)</t>
  </si>
  <si>
    <t>Provision of assisted transportation for the primary purposes of participation in medical or medically-prescribed activities or purchase of medical or medically-prescribed services or products.</t>
  </si>
  <si>
    <t>Nutrition (10p)</t>
  </si>
  <si>
    <t>Provision of assisted transportation for the primary purpose of consumption, purchase, or receipt of food. </t>
  </si>
  <si>
    <t>Other (10p)</t>
  </si>
  <si>
    <t>Provision of assisted transportation for a primary purpose other than education/training-related, work-related, medical, nutritional, shopping/personal business-related, or social/recreational. </t>
  </si>
  <si>
    <t>Shopping/Personal Business (10p)</t>
  </si>
  <si>
    <t xml:space="preserve">Provision of assisted transportation for the primary purpose of shopping for necessities or conducting other personal business. </t>
  </si>
  <si>
    <t>Social/Recreational (10p)</t>
  </si>
  <si>
    <t>Provision of assisted transportation for the primary purpose of participating in social or recreational activities. </t>
  </si>
  <si>
    <t>10v-Assisted Transportation (5310 Vehicle)</t>
  </si>
  <si>
    <t>(no main sub-service - a sub-service must be assigned)</t>
  </si>
  <si>
    <t>Vehicle-One-Way Trip</t>
  </si>
  <si>
    <t>Education/Training (10v)</t>
  </si>
  <si>
    <t>Employment (10v)</t>
  </si>
  <si>
    <t>Medical (10v)</t>
  </si>
  <si>
    <t>Nutrition (10v)</t>
  </si>
  <si>
    <t>Other (10v)</t>
  </si>
  <si>
    <t>Shopping/Personal Business (10v)</t>
  </si>
  <si>
    <t>Social/Recreational (10v)</t>
  </si>
  <si>
    <t>11p-Transportation</t>
  </si>
  <si>
    <t>Provision of transportation for an ambulatory person from one location to another.  Does not include any other activity.  Includes rides on predetermined routes and rides provided upon customer request.</t>
  </si>
  <si>
    <t>Education/Training (11p)</t>
  </si>
  <si>
    <t>Provision of transportation for the primary purpose of education or training. </t>
  </si>
  <si>
    <t>Employment (11p)</t>
  </si>
  <si>
    <t>Provision of transportation for the primary purpose of performing work-related activities.  Work-related activities could be paid or volunteer.  Does not include transportation for training or education programs (see definition for Education/Training). </t>
  </si>
  <si>
    <t>Medical (11p)</t>
  </si>
  <si>
    <t>Provision of transportation for the primary purposes of participation in medical or medically-prescribed activities or purchase of medical or medically-prescribed services or products.</t>
  </si>
  <si>
    <t>Nutrition (11p)</t>
  </si>
  <si>
    <t>Provision of transportation for the primary purpose of consumption, purchase, or receipt of food. </t>
  </si>
  <si>
    <t>Other (11p)</t>
  </si>
  <si>
    <t>Provision of transportation for a primary purpose other than education/training-related, work-related, medical, nutritional, shopping/personal business-related, or social/recreational. </t>
  </si>
  <si>
    <t>Shopping/Personal Business (11p)</t>
  </si>
  <si>
    <t xml:space="preserve">Provision of transportation for the primary purpose of shopping for necessities or conducting other personal business. </t>
  </si>
  <si>
    <t>Social/Recreation (11p)</t>
  </si>
  <si>
    <t>Provision of transportation for the primary purpose of participating in social or recreational activities. </t>
  </si>
  <si>
    <t>11v-Transportation (5310 Vehicle)</t>
  </si>
  <si>
    <t>Education/Training (11v)</t>
  </si>
  <si>
    <t>Employment (11v)</t>
  </si>
  <si>
    <t>Medical (11v)</t>
  </si>
  <si>
    <t>Nutrition (11v)</t>
  </si>
  <si>
    <t>Other (11v)</t>
  </si>
  <si>
    <t>Shopping/Personal Business (11v)</t>
  </si>
  <si>
    <t>Social/Recreation (11v)</t>
  </si>
  <si>
    <t>13h-Nutrition Education (Hours)</t>
  </si>
  <si>
    <t>An educational program provided by a knowledgeable person to promote better health and providing accurate and culturally sensitive nutrition or health (as it relates to nutrition) information and instruction in a group or individual setting. (Title VI only)</t>
  </si>
  <si>
    <t>13s-Nutrition Education (Sessions)</t>
  </si>
  <si>
    <t>A program to promote better health by providing accurate and culturally sensitive nutrition, physical fitness, or health (as it relates to nutrition) information and instruction to participants, caregivers, or participants and caregivers in a group or individual setting overseen by a program nutritionist. May include cooking demonstrations, educational taste-testing, audio-visual presentations, lecture, or small group discussions.  Printed materials may be used as the sole education component for home-delivered meal program participants, if necessary.</t>
  </si>
  <si>
    <t>14-Information and Assistance</t>
  </si>
  <si>
    <t>Contacts</t>
  </si>
  <si>
    <r>
      <t xml:space="preserve">Provision of concrete information to a client about available public and voluntary services and resources, including name, address, and telephone number of service or resource and linkage with apropriate community resource(s) to ensure necessary service will be delivered to the client.  Must include contact and follow-up with provider and/or client.  </t>
    </r>
    <r>
      <rPr>
        <b/>
        <sz val="10"/>
        <color theme="1"/>
        <rFont val="Arial"/>
        <family val="2"/>
      </rPr>
      <t>**This service is not mandatory to enter and is not used for NAPIS Federal Reporting.**</t>
    </r>
  </si>
  <si>
    <t>Assistance (14)</t>
  </si>
  <si>
    <r>
      <t xml:space="preserve">Provision of assistance in gaining access to availble services. </t>
    </r>
    <r>
      <rPr>
        <b/>
        <sz val="10"/>
        <color theme="1"/>
        <rFont val="Arial"/>
        <family val="2"/>
      </rPr>
      <t xml:space="preserve"> </t>
    </r>
    <r>
      <rPr>
        <sz val="10"/>
        <color theme="1"/>
        <rFont val="Arial"/>
        <family val="2"/>
      </rPr>
      <t xml:space="preserve">Must include contact and follow-up with provider and/or client. </t>
    </r>
    <r>
      <rPr>
        <b/>
        <sz val="10"/>
        <color theme="1"/>
        <rFont val="Arial"/>
        <family val="2"/>
      </rPr>
      <t xml:space="preserve"> **This service is not mandatory to enter and is not used for NAPIS Federal Reporting.**</t>
    </r>
  </si>
  <si>
    <t>Email (14)</t>
  </si>
  <si>
    <r>
      <t xml:space="preserve">Provision of concrete information and assistance through the means of email to a client.  Must include contact and follow-up with provider and/or client. </t>
    </r>
    <r>
      <rPr>
        <b/>
        <sz val="10"/>
        <color theme="1"/>
        <rFont val="Arial"/>
        <family val="2"/>
      </rPr>
      <t xml:space="preserve"> **This service is not mandatory to enter and is not used for NAPIS Federal Reporting.**</t>
    </r>
  </si>
  <si>
    <t>Emergency Preparedness (14)</t>
  </si>
  <si>
    <r>
      <t xml:space="preserve">Provision of concrete information and assistance of emergency prepardness to a client.  Must include contact and follow-up with provider and/or client. </t>
    </r>
    <r>
      <rPr>
        <b/>
        <sz val="10"/>
        <color theme="1"/>
        <rFont val="Arial"/>
        <family val="2"/>
      </rPr>
      <t xml:space="preserve"> **This service is not mandatory to enter and is not used for NAPIS Federal Reporting.**</t>
    </r>
  </si>
  <si>
    <t>Information (14)</t>
  </si>
  <si>
    <r>
      <t xml:space="preserve">Provision of information about available services.  Must include contact and follow-up with provider and/or client. </t>
    </r>
    <r>
      <rPr>
        <b/>
        <sz val="10"/>
        <color theme="1"/>
        <rFont val="Arial"/>
        <family val="2"/>
      </rPr>
      <t xml:space="preserve"> **This service is not mandatory to enter and is not used for NAPIS Federal Reporting.**</t>
    </r>
  </si>
  <si>
    <t>Phone Call (14)</t>
  </si>
  <si>
    <r>
      <t xml:space="preserve">Provision of concrete information and assistance via a phone call to a client.  Must include contact and follow-up with provider and/or client. </t>
    </r>
    <r>
      <rPr>
        <b/>
        <sz val="10"/>
        <color theme="1"/>
        <rFont val="Arial"/>
        <family val="2"/>
      </rPr>
      <t xml:space="preserve"> **This service is not mandatory to enter and is not used for NAPIS Federal Reporting.**</t>
    </r>
  </si>
  <si>
    <t>Walk-In (14)</t>
  </si>
  <si>
    <r>
      <t xml:space="preserve">Provision of concrete information and assistance via walk-in to a client.  Must include contact and follow-up with provider and/or client. </t>
    </r>
    <r>
      <rPr>
        <b/>
        <sz val="10"/>
        <color theme="1"/>
        <rFont val="Arial"/>
        <family val="2"/>
      </rPr>
      <t xml:space="preserve"> **This service is not mandatory to enter and is not used for NAPIS Federal Reporting.**</t>
    </r>
  </si>
  <si>
    <t>15s-Outreach (Sessions)</t>
  </si>
  <si>
    <t>One-on-one contacts with older adults or their caregivers initiated by an agency or organization to encourage their use of existing services and benefits.  Does not include a group activity that involves a contact with several current or potential customers/caregivers (see Public Information definition).  Does not include comprehensive assessment of need, development of a service plan, or arranging for service provision (see Case Management definition).</t>
  </si>
  <si>
    <t>16a-Public Information (Activities)</t>
  </si>
  <si>
    <t>Activities</t>
  </si>
  <si>
    <t>Contacts with a group of older adults, their caregivers, or the general public, to inform them of service availability or provide general program information. Examples include but are not limited to health fairs, publications, newsletters, brochures, caregiver conferences, publicity or mass media campaigns, and other similar informational activities in accordance with state policy.</t>
  </si>
  <si>
    <t>Conference (16a)</t>
  </si>
  <si>
    <t xml:space="preserve">Conferences or other public events for older adults, their caregivers, or the general public.  </t>
  </si>
  <si>
    <t>Emergency Preparedness (16a)</t>
  </si>
  <si>
    <t xml:space="preserve">Distribution of disaster preparedness information that will assist older adults or their caregivers in the event of an emergency.  </t>
  </si>
  <si>
    <t>Grandparent Newsletter (16a)</t>
  </si>
  <si>
    <t>Distribution of newspapers or newsletters containing accurate, timely, and relevant information predominately of interest to and affecting grandparents.</t>
  </si>
  <si>
    <t>Informational Mailing (16a)</t>
  </si>
  <si>
    <t>Distribution of accurate, timely, and relevant information via US mail or email.</t>
  </si>
  <si>
    <t>Informational Material (16a)</t>
  </si>
  <si>
    <t>Distribution of printed material or handouts that pertain to current research, public policy concerns, etc.</t>
  </si>
  <si>
    <t>Memory Cafe (16a)</t>
  </si>
  <si>
    <t>Social gatherings that provide opportunities for individuals with dementia, along with their family, friends and caregivers, to enjoy interactions with others experiencing the same challenges and to talk openly about issues. They are not intended as support groups.</t>
  </si>
  <si>
    <t>Newsletter (16a)</t>
  </si>
  <si>
    <t>Distribution of newsletters containing accurate, timely, and relevant information of interest to and affecting the wellbeing of older adults or their caregivers.</t>
  </si>
  <si>
    <t>Newspaper (16a)</t>
  </si>
  <si>
    <t>Distribution of newspapers containing accurate, timely, and relevant information of interest to and affecting the wellbeing of older adults or their caregivers.</t>
  </si>
  <si>
    <t>Public Exhibit (16a)</t>
  </si>
  <si>
    <t>Distribution of accurate, timely, and relevant information via booths, exhibits, or fairs.</t>
  </si>
  <si>
    <t>Public Presentation (16a)</t>
  </si>
  <si>
    <t>Distribution of accurate, timely, and relevant information via formal group audio visual presentations.</t>
  </si>
  <si>
    <t>Radio (16a)</t>
  </si>
  <si>
    <t>Distribution of accurate, timely, and relevant information via radio interviews or programs.</t>
  </si>
  <si>
    <t>Resource Directory (16a)</t>
  </si>
  <si>
    <t>Distribution of information about the network of resources available to individuals within their communities.</t>
  </si>
  <si>
    <t>Taped Presentation (16a)</t>
  </si>
  <si>
    <t>Distribution of accurate, timely, and relevant information via taped audio visual presentations on topics of interest to and affecting the wellbeing of older adults and their caregivers.  Taped presentations could be webinars or shared via other electronic media.</t>
  </si>
  <si>
    <t>Television (16a)</t>
  </si>
  <si>
    <t>Distribution of accurate, timely, and relevant information via television interviews or programs.</t>
  </si>
  <si>
    <t>16h-Public Information (Hours)</t>
  </si>
  <si>
    <t>Hours of Preparation</t>
  </si>
  <si>
    <t>Writing, reproducing, and mailing a program newsletter; writing a newspaper column; or providing a radio/television interview. (Title VI only)</t>
  </si>
  <si>
    <t>Conference (16h)</t>
  </si>
  <si>
    <t>Emergency Preparedness (16h)</t>
  </si>
  <si>
    <t>Grandparent Newsletter (16h)</t>
  </si>
  <si>
    <t>Informational Mailing (16h)</t>
  </si>
  <si>
    <t>Informational Material (16h)</t>
  </si>
  <si>
    <t>Memory Cafe (16h)</t>
  </si>
  <si>
    <t>Newsletter (16h)</t>
  </si>
  <si>
    <t>Newspaper (16h)</t>
  </si>
  <si>
    <t>Public Exhibit (16h)</t>
  </si>
  <si>
    <t>Public Presentation (16h)</t>
  </si>
  <si>
    <t>Radio (16h)</t>
  </si>
  <si>
    <t>Resource Directory (16h)</t>
  </si>
  <si>
    <t>Taped Presentation (16h)</t>
  </si>
  <si>
    <t>Television (16h)</t>
  </si>
  <si>
    <t>17c-Counseling</t>
  </si>
  <si>
    <t>Provision of professional advice, guidance, and instruction, either on a one-time or ongoing basis to an older individual and/or family members who are experiencing personal, social, or emotional problems.  May be provided by telephone or in person by paid, donated and/or volunteer staff who have been professionally trained.  Includes emotional support, problem identification and resolution, skill building, grief counseling, mental health counseling, etc. Does not include nutrition or legal counseling (See Nutrition Counseling and Legal Assistance definitions).  Does not include support group activities (peer led) or training (See definitions for Support Groups and Training).</t>
  </si>
  <si>
    <t>Individual Counseling (17c)</t>
  </si>
  <si>
    <t xml:space="preserve">Provision of one-on-one advice, guidance, and instruction, either on a one-time or ongoing basis to and older individual or a family member of an older individual who is experiencing personal, social, or emotional problems.  </t>
  </si>
  <si>
    <t>17t-Training</t>
  </si>
  <si>
    <t>Provision of formal or informal opportunities for individuals to acquire knowledge, experience or skills.  Includes individual or group events designed to increase awareness; promote personal enrichment, for example, through continuing education; to increase or gain skills in a specific craft, trade, job or occupation.  May include use of evidence-based programs, be conducted in-person or online, and be provided in individual or group settings. Does not include staff training. Does not include nutrition education, health promotion programs or activities, or information and assistance (see definitions for Nutrition Education, Health Promotion Programs, Health Promotion Activities, and Information and Assistance).</t>
  </si>
  <si>
    <t>Sip &amp; Swipe (17t)</t>
  </si>
  <si>
    <t>A digital literacy program designed to train older adults the basic skills needed to use a tablet.</t>
  </si>
  <si>
    <t>TRIAD (17t)</t>
  </si>
  <si>
    <t xml:space="preserve">Provision of the national TRIAD program, which provides older individuals with the knowledge they need to feel safer and more secure in their communities.  </t>
  </si>
  <si>
    <t>18-Temporary Respite Care (III-B)</t>
  </si>
  <si>
    <r>
      <t xml:space="preserve">A service which provides a brief period of relief or rest for caregivers.  May include in-home respite or facility-based respite (either during the day or overnight on a temporary basis). </t>
    </r>
    <r>
      <rPr>
        <b/>
        <sz val="10"/>
        <color theme="1"/>
        <rFont val="Arial"/>
        <family val="2"/>
      </rPr>
      <t>**Access to this service is available upon request by the Aging Unit.**</t>
    </r>
  </si>
  <si>
    <t>Grandparent Respite (18)</t>
  </si>
  <si>
    <t>Respite care for grandparents and other relative caregivers caring for children.  Includes camps, summer camps, child care/day care, after school care/activities, etc.</t>
  </si>
  <si>
    <t>19s-Medication Management (Sessions)</t>
  </si>
  <si>
    <t>Assistance to customers in managing the use of both prescription and over the counter (OTC) medication in order to prevent incorrect usage and adverse drug reactions.  May include face-to-face review of the customer’s medication regimen, set-up of a medication regimen, supervision of compliance with medication regimens, cueing via home visits or telephone calls, and/or communicating with referral sources (physicians, family members, primary caregivers, etc.). Primary activities are normally on a one-to-one basis; if done as a group activity, each participant shall be counted as participating in one session.</t>
  </si>
  <si>
    <t>Prescription Assistance (19s)</t>
  </si>
  <si>
    <t>Assistance to customers in managing prescription medications to prevent incorrect usage and adverse drug reactions.</t>
  </si>
  <si>
    <t>20-Advocacy Leadership Development</t>
  </si>
  <si>
    <t>Contacts made to monitor, evaluate, and comment on all laws, policies, programs, taxes, and service systems which affect older individuals.   Includes participation in hearings, contacts with national, state and/or local representatives, etc. to promote benefits and opportunities for older individuals.  Includes contacts that enhance the ability of older people to advocate for themselves and for other older people. Does not include services provided by an attorney or person under the supervision of an attorney.</t>
  </si>
  <si>
    <t>Commission on Aging (20)</t>
  </si>
  <si>
    <t>Contacts made by members of the Commission on Aging that enhance the ability of older people to advocate for themselves and for other older people.</t>
  </si>
  <si>
    <t>Nutrition Advisory Council (20)</t>
  </si>
  <si>
    <t>Contacts made by members of the Nutrition Advisory Council that enhance the ability of older people to advocate for themselves and for other older people.</t>
  </si>
  <si>
    <t>21s-Insurance / Benefits (Sessions)</t>
  </si>
  <si>
    <t>Provision of assistance in writing letters and completing financial forms, including tax forms, and other applications or documents. Does not include services provided by an attorney or person under the supervision of an attorney (see Legal Assistance definition).</t>
  </si>
  <si>
    <t>Homestead Tax Credit (21s)</t>
  </si>
  <si>
    <t>Provision of assistance in completing the Homestead Tax Credit Claim.  Does not include assistance provided by an Elder Benefit Specialist (EBS).</t>
  </si>
  <si>
    <t>Medicare Part D (21s)</t>
  </si>
  <si>
    <t>Provision of assistance in enrolling in Medicare Part D prescription drug assistance program. Does not include assistance provided by an Elder Benefit Specialist (EBS).</t>
  </si>
  <si>
    <t>SeniorCare (21s)</t>
  </si>
  <si>
    <t>Provision of assistance in enrolling in SeniorCare prescription drug assistance program. Does not include assistance provided by an Elder Benefit Specialist (EBS).</t>
  </si>
  <si>
    <t>Telephone (21s)</t>
  </si>
  <si>
    <r>
      <t xml:space="preserve">Provision of assistance in </t>
    </r>
    <r>
      <rPr>
        <u/>
        <sz val="10"/>
        <rFont val="Arial"/>
        <family val="2"/>
      </rPr>
      <t>applying for</t>
    </r>
    <r>
      <rPr>
        <sz val="10"/>
        <rFont val="Arial"/>
        <family val="2"/>
      </rPr>
      <t xml:space="preserve"> discounts, credits, or other financial assistance for telephone bills.</t>
    </r>
  </si>
  <si>
    <t>Wisconsin Home Energy Assistance (21s)</t>
  </si>
  <si>
    <t>Provision of assistance in applying for the Wisconsin Home Energy Assistance Program for assistance for heating costs, electric costs, and energy crisis situations.</t>
  </si>
  <si>
    <t>22c-Assessments (Contacts)</t>
  </si>
  <si>
    <r>
      <t xml:space="preserve">Collecting necessary information about an older individual to determine need and/or eligibility for a service.  May include evaluation of a person’s physical, psychological, and social needs; financial resources; informal support system; immediate environment, etc. </t>
    </r>
    <r>
      <rPr>
        <b/>
        <sz val="10"/>
        <color theme="1"/>
        <rFont val="Arial"/>
        <family val="2"/>
      </rPr>
      <t xml:space="preserve"> **This service is not mandatory to enter and is not used for NAPIS Federal Reporting.**</t>
    </r>
  </si>
  <si>
    <t>23a-Health Promotion (Program)</t>
  </si>
  <si>
    <t>(no main sub-service - a program must be assigned)</t>
  </si>
  <si>
    <t>Programs that meet ACL/AoA’s definition for an evidence-based program.  Evidence-based programs promote health and wellbeing; reduce disease, disability, and/or injury; and/or extend the length or quality of life for adults 60 years old or older.</t>
  </si>
  <si>
    <t>A Matter of Balance (23a)</t>
  </si>
  <si>
    <t>Warm-water exercise program suitable for every fitness levels, shown to reduce pain and improve overall health. Exercises include range of motion, muscle-strengthening, socialization activities and an optional, moderate-intensity aerobic component.</t>
  </si>
  <si>
    <t>Arthritis Foundation Aquatics Exercise Program (23a)</t>
  </si>
  <si>
    <t>Arthritis Foundation Exercise Program (23a)</t>
  </si>
  <si>
    <r>
      <rPr>
        <sz val="10"/>
        <color rgb="FF000000"/>
        <rFont val="Arial"/>
        <family val="2"/>
      </rPr>
      <t>Low-impact recreational exercise program designed for people with arthritis, rheumatic diseases or musculoskelatal conditions that improves functional ability, self-confidence, self-care, mobility, muscle strength and coordination.</t>
    </r>
    <r>
      <rPr>
        <sz val="10"/>
        <color theme="1"/>
        <rFont val="Arial"/>
        <family val="2"/>
      </rPr>
      <t xml:space="preserve"> </t>
    </r>
  </si>
  <si>
    <t xml:space="preserve">Arthritis Foundation Tai Chi Program (23a) </t>
  </si>
  <si>
    <r>
      <t xml:space="preserve">Tai chi program that improves movement, balance, strength, flexibility, and relaxation and decreases pain and falls.   </t>
    </r>
    <r>
      <rPr>
        <sz val="10"/>
        <color theme="1"/>
        <rFont val="Arial"/>
        <family val="2"/>
      </rPr>
      <t xml:space="preserve">   </t>
    </r>
  </si>
  <si>
    <t xml:space="preserve">Arthritis Self-Management (Self-Help) (23a) </t>
  </si>
  <si>
    <r>
      <t xml:space="preserve">A program for people with different types of rheumatic diseases (such as osteoarthritis, rheumatoid arthritis, fibromyalgia, lupus, etc.) that enables participants to build self-confidence to take part in maintaining their health and managing their diseases. </t>
    </r>
    <r>
      <rPr>
        <sz val="10"/>
        <color rgb="FF000000"/>
        <rFont val="Arial"/>
        <family val="2"/>
      </rPr>
      <t xml:space="preserve"> </t>
    </r>
  </si>
  <si>
    <t>Better Choices, Better Health-Arthritis (23a)</t>
  </si>
  <si>
    <t xml:space="preserve">An online interactive version of the Arthritis Self-Management Program (ASMP) that teaches the skills needed in the self-management of arthritis or other rheumatic diseases.  </t>
  </si>
  <si>
    <t xml:space="preserve">Better Choices, Better Health-CDSMP (23a) </t>
  </si>
  <si>
    <t>An online interactive version of the Chronic Disease Self-Management Program (CDSMP) that enables participants to build self-confidence to take part in maintaining their health and managing their chronic health conditions, such as hypertension, arthritis, heart disease, stroke, lung disease, and diabetes.</t>
  </si>
  <si>
    <t xml:space="preserve">Better Choices, Better Health-Diabetes (23a) </t>
  </si>
  <si>
    <t>An online interactive version of the Diabetes Self-Management Program (DSMP) that teaches the skills needed in the self-management of diabetes and to maintain and/or increase life’s activities.</t>
  </si>
  <si>
    <t xml:space="preserve">Care Transitions Intervention  (23a) </t>
  </si>
  <si>
    <t>A program that promotes self-identified personal goals around symptom management and functional recovery in the care transition from hospital to home to reduce hospital readmissions.</t>
  </si>
  <si>
    <t xml:space="preserve">CDSMP - Chronic Disease Self- Management Program (23a) </t>
  </si>
  <si>
    <t>A program designed to empower workshop participants with chronic conditions and/or their caregivers to problem solve and set weekly goals to improve skills needed to manage symptoms, such as managing medications, establishing/enhancing exercise programs, implementing healthier nutrition habits, managing pain and fatigue, working with healthcare professionals and the healthcare system, learning better communication techaniques, etc.</t>
  </si>
  <si>
    <t>Chronic Pain Self-Management Program (23a)</t>
  </si>
  <si>
    <t>A program that helps participants develop self-management skills, improve self-confidence and increase motivation to better their Chronic Pain symptoms, challenges and day to day tasks. This workshop is for adults living with chronic pain (such as musculoskeletal pain, fibromyalgia, repetitive strain injury, chronic regional pain syndrome, post stroke, or neuropathy) and for those who support them.</t>
  </si>
  <si>
    <t xml:space="preserve">Fit and Strong! (23a) </t>
  </si>
  <si>
    <t>A safe, balanced program of physical activity that builds lower extremity strength for managing lower-extremity osteoarthritis.</t>
  </si>
  <si>
    <t xml:space="preserve">Healthy Eating for Active Living (23a) </t>
  </si>
  <si>
    <t>A community based workshop that meets once a week for 2.5 hours for 6 or 7 weeks. The goal of this workshop is to help us maintain or improve our health by eating a variety of nutritious foods and maintaining a healthy weight.</t>
  </si>
  <si>
    <t>Healthy Living with Diabetes (23a)</t>
  </si>
  <si>
    <t>A program that teaches the skills needed in the self-management of diabetes and in maintaining and/or increasing life’s activities.</t>
  </si>
  <si>
    <t>Home Meds (23a)</t>
  </si>
  <si>
    <t>A program that enables community agencies to address medication-related problems and errors that endanger the lives and well-being of community-dwelling elders  Involves individualized in-home screening, assessment and alert process to identify medication problems and a computerized screening and pharmacist review of medications to help prevent falls, dizziness, confusion, and other medication-related problems for elders living at home.</t>
  </si>
  <si>
    <t>National Diabetes Prevention Program (23a)</t>
  </si>
  <si>
    <t>A program intended to prevent or delay the onset of Type 2 diabetes in adults at high risk for developing the disease.</t>
  </si>
  <si>
    <t xml:space="preserve">No Falls (23a) </t>
  </si>
  <si>
    <t>Program lead by a trained fitness instructor that focuses on balance, and is designed for people who may have some balance problems.</t>
  </si>
  <si>
    <t xml:space="preserve">NYUCI - New York University Caregiver Intervention (23a) </t>
  </si>
  <si>
    <t>A program for family caregivers of people with Alzheimer's disease or dementia that provides psychosocial counseling and support to improve the caregiver's well-being.</t>
  </si>
  <si>
    <t xml:space="preserve">PEARLS - Active, Rewarding Lives for Seniors (23a) </t>
  </si>
  <si>
    <t>A program for older adults with minor depression or dysthmic disorder that empowers its participants through problem-solving treatment, social and physical activation and pleasant activities to reduce depression and increase emotional well-being.</t>
  </si>
  <si>
    <t xml:space="preserve">Powerful Tools for Caregivers (23a) </t>
  </si>
  <si>
    <t>A program designed to provide family caregivers with tools necessary to increase their self-care and confidence.  The program improves self-care behaviors, management of emotions, self-efficacy, and use of community resources.</t>
  </si>
  <si>
    <t xml:space="preserve">Programa de Manejo Personal de la Arthritis  (23a) </t>
  </si>
  <si>
    <t xml:space="preserve">A culturally appropriate diabetes self-management program for Spanish speakers. </t>
  </si>
  <si>
    <t xml:space="preserve">REACH II - Enhancing Alzheimer’s Caregiver Health (23a) </t>
  </si>
  <si>
    <t>A multi-component psychosocial behavioral intervention for caregivers of people with Alzheimer's disease or related disorders that aims to reduce caregiver burden and   depression, improve caregivers' ability to provide self-care, provide caregivers with social support, and help caregivers learn how to manage difficult behaviors in care recipients.</t>
  </si>
  <si>
    <t xml:space="preserve">SAIL - Stay Active and Independent for Life (23a) </t>
  </si>
  <si>
    <t>A physical activity program for older adults that reduces fall risk factors by increasing strength and improving balance.  Includes warm-up, aerobics, balance activities, strengthening and stretching exercises that can be done seated or standing, along with educational components.</t>
  </si>
  <si>
    <t xml:space="preserve">Savvy Caregiver (23a) </t>
  </si>
  <si>
    <t>A program designed specifically for family caregivers of persons with Alzheimer's disease or other forms of dementia that reduces caregiver burden and caregiver stress.</t>
  </si>
  <si>
    <t xml:space="preserve">SBIRT - Scrng, Breief Intrvntn Rfrl to Trtmnt (23a) </t>
  </si>
  <si>
    <t>A program for older adults who engage in at-risk or problem drinking behaviors aimed at reducing alcohol-related problems.  Includes screening, assessment, motivational interviewing, and interventions.</t>
  </si>
  <si>
    <t>Stepping On (23a)</t>
  </si>
  <si>
    <t>A program intended for community-residing, cognitively intact, older adults who are at risk of falling, have a fear of falling or have fallen one or more times per year.  The program offers strategies and exercises to reduce falls, increase self-confidence in making decisions, and change behavior in situations where older adults are at risk of falling. A home visit or follow-up by phone call as well as a 2-hr booster session after 3 months</t>
  </si>
  <si>
    <t>Strong Women-Healthy Hearts Exercise Program (23a)</t>
  </si>
  <si>
    <t>Evidence-based program that has been proven to:     Increase muscle mass and strength  Increase bone density and reduce the risk for osteoporosis and related fractures  Reduce the risk for diabetes, heart disease, arthritis, depression, and obesity  Increase self-confidence, sleep, and vitality  Target Audience  12 weeks; 1 hr sessions; 2 times per week</t>
  </si>
  <si>
    <t>Strong Women-Strength Training Exercise Program (23a)</t>
  </si>
  <si>
    <t>A workshop that increases muscle mass and strength, improves bone density, improves self-confidence, improves sleep, and reduces risk for osteoporosis and related fractures, diabetes, heart disease, arthritis, depression, and obesity.</t>
  </si>
  <si>
    <t>Tai Chi Fundamentals with CDC Guidelines (23a)</t>
  </si>
  <si>
    <t>A gentle mind/body exercise and relaxation program designed especially for people with arthritis, joint pain, or any kind of stiffness that limits movement.</t>
  </si>
  <si>
    <t>Tai Chi Moving for Better Balance (23a)</t>
  </si>
  <si>
    <t>A Tai Chi program for older adults that improves balance, strength and physical performanceto reduce fall frequency.  The focus is on weight shifting, postural alignment, coordinated movements and synchronized breathing.</t>
  </si>
  <si>
    <t>Tomando Control de su Salud (23a)</t>
  </si>
  <si>
    <t>A culturally appropriate chronic disease self-management program for Spanish speakers with different chronic health problems.</t>
  </si>
  <si>
    <t>Vivir Saludable con Diabetes (23a)</t>
  </si>
  <si>
    <t>A culturally appropriate diabetes self-management program for Spanish speakers with Type 2 diabetes.</t>
  </si>
  <si>
    <t>Walk with Ease (23a)</t>
  </si>
  <si>
    <t>A program for community-dwelling older adults with arthritis and other chronic conditions (such as diabetes, heart disease and hypertension) intended to reduce pain and discomfort, increase balance and strength, build confidence in the ability to be physically active, and improve overall health.</t>
  </si>
  <si>
    <t>23b-Health Promotion (Activity)</t>
  </si>
  <si>
    <t>Health promotion and disease prevention activities that do not meet ACL/AoA’s definition for an evidence-based program.  May include health screenings and assessments; organized physical fitness activities; information, education, and prevention strategies for chronic disease and other health conditions, etc.  Activities are provided on a one-to-one basis or in groups but recorded at the individual level.</t>
  </si>
  <si>
    <t>Adaptive Devices Education (23b)</t>
  </si>
  <si>
    <t xml:space="preserve">An program coordinated with Independent Living Centers and the WIS Tech program that delivers appropriate adaptive devices and provides education. </t>
  </si>
  <si>
    <t>Aging Mastery Program (23)</t>
  </si>
  <si>
    <t>A program that combines evidence-informed knowledge sharing with goal-setting and feedback routines, daily practices, peer support, and small rewards intended to provide participants with an overview of the challenges encountered while navigating life in older age and to offer support to master new skills. Classes are led by expert speakers who help participants gain the skills and tools they need to manage their health, remain economically secure, and contribute actively in society.</t>
  </si>
  <si>
    <t>Beneficial Bites (23b)</t>
  </si>
  <si>
    <t>A comprehensive nutrition education program that features functional foods and superfoods that provide health benefits and prevent or improve health problems.</t>
  </si>
  <si>
    <t>Blood Pressure Check (23b)</t>
  </si>
  <si>
    <t>A health screening activity to detect or prevent high blood pressure.  This activity is not part of any assessment or registration conducted to determine either a customer’s need or eligibility for a service (see Assessments definition).</t>
  </si>
  <si>
    <t>Boost Your Brain and Memory (23b)</t>
  </si>
  <si>
    <t>A program that helps senior living residents understand evidence-based practices that can help them reduce their risk of dementia and utilize practical memory strategies.  This has been determined not to be a high level evidence-based program.</t>
  </si>
  <si>
    <t>Care Talks (23b)</t>
  </si>
  <si>
    <t>An intervention to improve initiated caregiver-provider communication.</t>
  </si>
  <si>
    <t>Dental Health Screen (23b)</t>
  </si>
  <si>
    <t>Screening events to conduct environmental scans of oral health of population.</t>
  </si>
  <si>
    <t>Driver's Safety Education (23b)</t>
  </si>
  <si>
    <t>Education program to help older adults drive safely longer.</t>
  </si>
  <si>
    <t>Eat Better / Move More (23b)</t>
  </si>
  <si>
    <t>A program designed to meet the interests and needs of older adults who want to maintain their quality of life and independence and live longer and better lives. Focuses on eating habits, physical activity, self-reported health and appetite status, and intention to make changes in current eating patterns.</t>
  </si>
  <si>
    <t>Exercise / Fitness (23b)</t>
  </si>
  <si>
    <t>Physical activities that sustain and/or improve health and promote strength, flexibility, balance, mobility, and/or coordination/agility.  Includes specialized exercises/workouts for persons with disabilities or mobility limitations.  May include aerobic exercise to increase endurance, dance, strength training, etc.</t>
  </si>
  <si>
    <t>Falls Prevention (23b)</t>
  </si>
  <si>
    <t>Provision of non-evidenced-based educational programs or activities on injury prevention (including fall and fracture prevention).</t>
  </si>
  <si>
    <t>Flu Shots (23b)</t>
  </si>
  <si>
    <t>Administration of the influenza vaccine to an older adult.</t>
  </si>
  <si>
    <t>Gentle Fitness (23b)</t>
  </si>
  <si>
    <t xml:space="preserve">Chair exercise/chair yoga DVD for older adults.  Intended for people living with strength, stamina or circulation issues, musculoskeletal pain, multiple sclerosis, Parkinson's disease, myofascial pain, diabetes, cancer recovery, or participating in cardio and physical rehab. </t>
  </si>
  <si>
    <t>Glucose Check (23b)</t>
  </si>
  <si>
    <t>A health screening activity to detect or prevent high blood glucose or diabetes.  This activity is not part of any assessment or registration conducted to determine either a customer’s need or eligibility for a service (see Assessments definition).</t>
  </si>
  <si>
    <t>Health Discussions with Target Populations (23b)</t>
  </si>
  <si>
    <t>Discussion groups that encourage participation in evidence-based health promotion programs and target minority or LEP populations or communities.   National CLAS standards are used for discussion of health promotion principles and best practices. May be structured as informal discussions, presentations, and/or support groups.</t>
  </si>
  <si>
    <t>Health Screen (23b)</t>
  </si>
  <si>
    <t>Administration of standard examinations, procedures, or tests to gather information about an older individual’s health status, identify and/or monitor actual and potential health problems or illnesses.  May include screens related to hearing, vision (glaucoma), cholesterol, cancer, depression, etc.  These activities are NOT part of any assessment or registration conducted to determine either a customer’s need or eligibility for a service (see Assessments definition).</t>
  </si>
  <si>
    <t>Healthy Eating for Successful Living (23b)</t>
  </si>
  <si>
    <t>A program for community-dwelling older adults intended to increase self-efficacy and general well-being by improving participants' knowledge of nutritional choices that focus on heart and bone healthy foods as well as supportive physical activities.</t>
  </si>
  <si>
    <t>Lighten Up  (23b)</t>
  </si>
  <si>
    <t>A group-based wellness program for older adults, using positive journaling to increase well-being (decrease depression and improve mental health).</t>
  </si>
  <si>
    <t>Medication Management with Pharmacist - Individual (23b)</t>
  </si>
  <si>
    <t>Screening and educational programs to manage medications and prevent incorrect medication usage and adverse drug reactions.  Includes medication dispensers purchased for temporary use as part of a screening and education program.</t>
  </si>
  <si>
    <t>MedWise (23b)</t>
  </si>
  <si>
    <t>A community-based self-efficacy program to improve older adults’ ability to communicate with pharmacists (medication management).</t>
  </si>
  <si>
    <t>Memory Loss Seminar (23b)</t>
  </si>
  <si>
    <t>Seminars focused on diagnosis, prevention, treatment, and rehabilitation of Alzheimer's disease and related disorders with neurological and organic brain dysfunction.</t>
  </si>
  <si>
    <t>Memory Screenings (23b)</t>
  </si>
  <si>
    <t>Administration of a memory screen (such as Mini-Cognistat, Animal Fluency or AD8), funded with Older American's Act dollars.  May include provision of an appropriate referral and/or education to the customer and/or the customer’s family.</t>
  </si>
  <si>
    <t>Mind over Matter: Healthy Bowels Healthy Bladder (23b)</t>
  </si>
  <si>
    <t>A three stage program on community-based continence promotion.</t>
  </si>
  <si>
    <t>PALS - Physical Activity for Life for Seniors (23b)</t>
  </si>
  <si>
    <t>A behavior change intervention to increase exercise for community-dwelling older adults living in rural communities, using health educators and fitness experts.  Includes adaptations to the African American and Latino communities.</t>
  </si>
  <si>
    <t>Pisando Fuerte (23b)</t>
  </si>
  <si>
    <t>A translation of the Stepping On falls prevention program for the Latino community.</t>
  </si>
  <si>
    <t>Senior Fit (23b)</t>
  </si>
  <si>
    <t>Fitness class that offers an easy-to-follow workout DVD that increases energy and stamina. Includeds use of lightweight dumbbells help to improve muscle strength and bone density.</t>
  </si>
  <si>
    <t>Stand Up, Move More (23b)</t>
  </si>
  <si>
    <t>A community based workshop that meets once a week for 1.5 hours for 4 weeks plus a booster session.  The goal of this intervention is to assist participants in developing new habits of reducing sitting time in their daily lives.  Currently being researched through CAARN.</t>
  </si>
  <si>
    <t>Stress Management Education (23b)</t>
  </si>
  <si>
    <t>Includes any type of educational materials or presentations discussing strategies to manage stress (i.e., massage, breathing, meditation, etc.)</t>
  </si>
  <si>
    <t>Sure Step (23b)</t>
  </si>
  <si>
    <t>A falls prevention program for older adults who have a cognitive impairment such as Alzheimer's disease or another dementia.  It provides an in-home intervention based on individual risk factors such as balance, strength, vision, and medications.</t>
  </si>
  <si>
    <t>Tai Chi (other-non EB) (23b)</t>
  </si>
  <si>
    <t xml:space="preserve">Tai Chi activities that do not include a component that achieved the CDC recommendation of 50 contact hours. </t>
  </si>
  <si>
    <t>Wii Activities Exercise Program (23b)</t>
  </si>
  <si>
    <t>Activities that involve the use of the Wii system that focus on low-impact physical exercise, balance, range of motion and coordination.  Activities could include:  Wii Sports, Wii Fit/Plus, Zumba, Walk-it-Out and others.</t>
  </si>
  <si>
    <t>Yoga (23b)</t>
  </si>
  <si>
    <t>Activity that involves holding stretches as a kind of low-impact physical exercise, and is often used for therapeutic purposes. Often occurs in a class and may involve meditation, imagery, breath work and music.</t>
  </si>
  <si>
    <t>Yoga for Seniors (23b)</t>
  </si>
  <si>
    <t>Version of the Gentle Yoga program (https://www.doyogawithme.com/content/yoga-seniors)</t>
  </si>
  <si>
    <t>Zumba Gold (23b)</t>
  </si>
  <si>
    <t>A class for active older adults that introduces easy-to-follow Zumba® choreography that focuses on balance, range of motion and coordination. Class focuses on all elements of fitness at a lower intensity: cardiovascular, muscular conditioning, flexibility and balance.</t>
  </si>
  <si>
    <t>24-Assistive Devices/Technology</t>
  </si>
  <si>
    <t>Occurrences</t>
  </si>
  <si>
    <t>Provision and/or installation of supportive equipment in the home environment of an older individual to prevent or minimize the occurrence of injuries and maintain the health and safety of the older individual.  Does not include any structural or restorative home repair or modifications, chore or homemaker activities (See definitions for Home Repair and Modifications, Chore, and Homemaker).</t>
  </si>
  <si>
    <t>Falls Prevention Devices (24)</t>
  </si>
  <si>
    <t>Equipment for preventing falls in the home environment.  Includes non-slip treatments, bathtub transfer benches, toilet risers, commodes, etc.</t>
  </si>
  <si>
    <r>
      <t>Hearing and</t>
    </r>
    <r>
      <rPr>
        <sz val="10"/>
        <rFont val="Arial"/>
        <family val="2"/>
      </rPr>
      <t xml:space="preserve"> Visual Aids (24)</t>
    </r>
  </si>
  <si>
    <t>Provision of adaptive equipment to older persons with hearing and/or visual impairments.  Includes hearing aids, glasses, etc.</t>
  </si>
  <si>
    <t>Loan Closet (24)</t>
  </si>
  <si>
    <t>Provision of assistive devices/technology through a loaning program. </t>
  </si>
  <si>
    <t>Medical Supplies (24)</t>
  </si>
  <si>
    <t>Provision of supplies to support proper medication usage. Includes electronic pill dispensers, etc.</t>
  </si>
  <si>
    <t>29-Nutritional Supplement without Meal</t>
  </si>
  <si>
    <t>(no main sub-service - a subservice must be used)</t>
  </si>
  <si>
    <t>Delivery of nutritional supplements to a customer.  Nutritional supplements are foods or beverages that have been formulated to provide a concentrated form of nutrients and are tailored to meet the needs of a person with special nutritional needs.  May  include tube feeding formulas, Ensure/Boost, etc.  (NOAA only)</t>
  </si>
  <si>
    <t>Delivered (29)</t>
  </si>
  <si>
    <t>Picked Up (29)</t>
  </si>
  <si>
    <t>Nutritional supplements provided to and picked up by a customer.  Nutritional supplements are foods or beverages that have been formulated to provide a concentrated form of nutrients and are tailored to meet the needs of a person with special nutritional needs.  May  include tube feeding formulas, Ensure/Boost, etc.  (NOAA only)</t>
  </si>
  <si>
    <t>33-Consumable Supplies</t>
  </si>
  <si>
    <t>A consumable good.  Includes incontinence supplies.</t>
  </si>
  <si>
    <t>Incontinence Supplies (33)</t>
  </si>
  <si>
    <t>Diapers, underpads, wipes, liners, and disposable gloves provided to older adults who are incontinent of bowel and/or bladder.</t>
  </si>
  <si>
    <t>38-Home Repair and Modifications</t>
  </si>
  <si>
    <t>Structural or restorative repair or modifications to an older individual’s home environment in order to prevent or minimize the occurrence of injuries and are essential for the health and safety of the older individual.  Includes minor repairs or renovations in order to meet safety, health, and code standards.  Does not include chore or homemaker activities that must be repeated, aesthetic improvements to a home, or temporary repairs.  Includes installation or maintenance of ramps for improved and/or barrier-free access, locks, improved lighting, hand held showers, grab bars, and tub rails. Also includes repair of floors, roof repair, doors and windows, interior walls, plumbing and drains that ensure a safe and adequate water supply, stairs and porches, heating systems, and electrical wiring. Services provided for an individual may not exceed $5000 per program year.</t>
  </si>
  <si>
    <t>40-Home Security and Safety</t>
  </si>
  <si>
    <t>Installation of technology designed to provide in-home or off-site monitoring with the intention of managing the health and safety of at-risk older adults.  Includes installation of smoke detectors, gas alarms, remote video monitoring, door sensors, telemedicine, health monitors, sensor mats, fall detectors, weather radios and movement detectors.</t>
  </si>
  <si>
    <t>Personal Emergency Response System (40)</t>
  </si>
  <si>
    <t xml:space="preserve">Provision and/or installation of electronic devices designed to provide access to emergency crisis intervention for medical or environmental emergencies through a communication connection system. </t>
  </si>
  <si>
    <t>42c-Recreation / Socialization (Contacts)</t>
  </si>
  <si>
    <t xml:space="preserve">Activities facilitated by an instructor or provider that promote socialization and mental enrichment.  Includes clubs and programming for other leisure activities (i.e. sports, performing/creative arts, music, games, crafts, travel, gardening, environmental activities, intergenerational activities, etc.).  Does not include activities funded by the nutrition program, health promotion activities, or training (see definitions for Nutrition Education, Health Promotion Activities, and Training).  </t>
  </si>
  <si>
    <t>Billiards (42c)</t>
  </si>
  <si>
    <t>A game that includes pool and other billiard games. </t>
  </si>
  <si>
    <t>Bingo (42c)</t>
  </si>
  <si>
    <t>A game.</t>
  </si>
  <si>
    <t>Book Club (42c)</t>
  </si>
  <si>
    <t>A discussion club in which a group of people meet to discuss a book or books they have read. </t>
  </si>
  <si>
    <t>Bridge Class (42c)</t>
  </si>
  <si>
    <t>A card game that includes bridge or contract bridge.  Includes bridge clubs or tournaments.</t>
  </si>
  <si>
    <t>Cards (42c)</t>
  </si>
  <si>
    <t>Any game using playing cards. </t>
  </si>
  <si>
    <t>Ceramics (42c)</t>
  </si>
  <si>
    <t>Craft that includes making pottery or other ceramic items. </t>
  </si>
  <si>
    <t>Crafts (42c)</t>
  </si>
  <si>
    <t>Arts and crafts.</t>
  </si>
  <si>
    <t>Movies (42c)</t>
  </si>
  <si>
    <t>Showing films of interest to older individuals. </t>
  </si>
  <si>
    <t>Senior Trips (42c)</t>
  </si>
  <si>
    <t>Outings to places of interest to older individuals. </t>
  </si>
  <si>
    <t>Special Events (42c)</t>
  </si>
  <si>
    <t>A one-time or infrequently occurring event outside of normal programs or activities.</t>
  </si>
  <si>
    <t>48-Support Groups</t>
  </si>
  <si>
    <t>A service led by a facilitator to discuss common experiences and concerns and develop a mutual support system. Support groups are typically held on a regularly scheduled basis and may be conducted in person, over the telephone, or online.  May include “peer‐to‐peer support groups” and can be led by a lay person, health care professional, or both.</t>
  </si>
  <si>
    <t>Grandparents Raising Grandchildren (48)</t>
  </si>
  <si>
    <t>Support group services provided to grandparents raising grandchildren.</t>
  </si>
  <si>
    <t>Non-NFCSP Caregiver Support (48)</t>
  </si>
  <si>
    <t xml:space="preserve">A service led by a trained individual, moderator, or professional to facilitate caregivers to discuss their common experiences and concerns and develop a mutual support system. Support groups are typically held on a regularly scheduled basis and may be conducted in person, over the telephone, or online. </t>
  </si>
  <si>
    <t>Parkinson Support Group (48)</t>
  </si>
  <si>
    <t>Support group services provided to older adults with Parkinson’s Disease, their families, friends, and/or caregivers.</t>
  </si>
  <si>
    <t>50-Visiting (Contacts)</t>
  </si>
  <si>
    <t>Making contact, through either telephone or in-home visits, with a homebound older individual to reduce social isolation, assure their well-being and safety, and to provide companionship and social interaction.  May include assistance with writing, reading, interpreting and/or translating business and personal correspondence.</t>
  </si>
  <si>
    <t>By Telephone (50)</t>
  </si>
  <si>
    <t>Making contact via telephone with a homebound older individual to reduce social isolation, assure their well-being and safety, and to provide companionship and social interaction.</t>
  </si>
  <si>
    <t>In Person (50)</t>
  </si>
  <si>
    <t>Making contact via in-home visits with a homebound older individual to reduce social isolation, assure their well-being and safety, and to provide companionship and social interaction.</t>
  </si>
  <si>
    <t>51-Telephoning</t>
  </si>
  <si>
    <t>Telephone Services inclue phoneing in order to provide comfort or help or check up on the elder.  (Title VI only)</t>
  </si>
  <si>
    <t>52-Vouchers sent/given</t>
  </si>
  <si>
    <t>Vouchers</t>
  </si>
  <si>
    <r>
      <t xml:space="preserve">Vouchers provided to track services where vouchers were provided - you will also have to enter the actual service the voucher was redeemed for. </t>
    </r>
    <r>
      <rPr>
        <b/>
        <sz val="10"/>
        <rFont val="Arial"/>
        <family val="2"/>
      </rPr>
      <t>(NOAA only)</t>
    </r>
  </si>
  <si>
    <t>Cafe 60 (52)</t>
  </si>
  <si>
    <r>
      <t>Vouchers provided to track Café 60 meals where vouchers were provided - you will also have to enter the actual meal service the voucher was redeemed for.</t>
    </r>
    <r>
      <rPr>
        <b/>
        <sz val="10"/>
        <rFont val="Arial"/>
        <family val="2"/>
      </rPr>
      <t xml:space="preserve">  (NOAA only)</t>
    </r>
  </si>
  <si>
    <t>Farmer's Market Vouchers (52)</t>
  </si>
  <si>
    <r>
      <t xml:space="preserve">Vouchers provided to track Farmer's Market Vouchers where vouchers were provided.  There is no NAPIS allowable service to match against, but you can record when the voucher was redeemed.  </t>
    </r>
    <r>
      <rPr>
        <b/>
        <sz val="10"/>
        <rFont val="Arial"/>
        <family val="2"/>
      </rPr>
      <t>(NOAA only)</t>
    </r>
  </si>
  <si>
    <t>Respite Vouchers (52)</t>
  </si>
  <si>
    <r>
      <t>Assistance to caregivers in the form of vouchers that will help meet identified needs associated with the caregiver’s responsibilities while the primary caregiver needs relief.</t>
    </r>
    <r>
      <rPr>
        <b/>
        <sz val="10"/>
        <rFont val="Arial"/>
        <family val="2"/>
      </rPr>
      <t xml:space="preserve"> (NOAA only)</t>
    </r>
  </si>
  <si>
    <t>53-Family Support</t>
  </si>
  <si>
    <t>Provision of service to family members who care for a tribal elder, such as counseling or discussing the elder’s situation. (Title VI only)</t>
  </si>
  <si>
    <t>55-Commodity Food Box</t>
  </si>
  <si>
    <t>Monthly food packages distributed to low-income adults age 60 and older as part of the Commodity Supplemental Food Program (CSFP).  The CSFP is funded by USDA, not the Older Americans Act. (NOAA Only)</t>
  </si>
  <si>
    <t>56-Vouchers Redeemed</t>
  </si>
  <si>
    <t>Vouchers redeemed to track services where vouchers were provided - you may also have to enter the actual service the voucher was redeemed for.   (NOAA Only)</t>
  </si>
  <si>
    <t>Farmer's Market Vouchers (56)</t>
  </si>
  <si>
    <t>Vouchers redeemed to track Senior Farmer's Market Nutrition Program. (NOAA Only)</t>
  </si>
  <si>
    <t>Respite Vouchers (56)</t>
  </si>
  <si>
    <r>
      <t xml:space="preserve">Vouchers to track respite care vouchers redeemed for services.  </t>
    </r>
    <r>
      <rPr>
        <b/>
        <sz val="10"/>
        <rFont val="Arial"/>
        <family val="2"/>
      </rPr>
      <t>Must also enter the service under 18-Temporary Respite Care</t>
    </r>
    <r>
      <rPr>
        <sz val="10"/>
        <rFont val="Arial"/>
        <family val="2"/>
      </rPr>
      <t>. (NOAA Only)</t>
    </r>
  </si>
  <si>
    <t>57-Ombudsman</t>
  </si>
  <si>
    <t>57-Ombudsan</t>
  </si>
  <si>
    <t>Investigating and resolving complaints made by or for older Indians residing in long-term care faciillties; provide information about problems of resident older Indians.  (Title VI only)</t>
  </si>
  <si>
    <t>58-Escort Service</t>
  </si>
  <si>
    <t>Accompanying and personally assisting a cleint to obtain a service. (Title VI only)</t>
  </si>
  <si>
    <t>59-Interpreting/Translating</t>
  </si>
  <si>
    <t>Explaining the meaning of oral and/or written communication to non-English speaking and/or persons living with a disabilty unable to perform the function.  (Title VI only)</t>
  </si>
  <si>
    <t>60-Lending Closet - Caregiver (Items)</t>
  </si>
  <si>
    <t>Items</t>
  </si>
  <si>
    <t>A loan closet is a program that allows people to borrow durable medical equipment and home medical equipment at no cost or at low cost.  Two or more ADLs. (Title VI only)</t>
  </si>
  <si>
    <t>64-Caregiver Case Management</t>
  </si>
  <si>
    <t>6501h-Caregiver Counseling (Hours)</t>
  </si>
  <si>
    <t>65a-Caregiver Counseling (Hours)</t>
  </si>
  <si>
    <t>Caregivers need counseling and training about the best way to take care of themselves and training in how to perform some caregiver responsibilities, such as getting an elder out of bed. Some programs coordinate with their mental health program to provide in-home counseling for caregivers. Other programs work with their clinics or CHRs to provide training for the caregiver about caregiving tasks. (Title VI only)</t>
  </si>
  <si>
    <t>6501s-Caregiver Counseling (Sessions)</t>
  </si>
  <si>
    <t>6501s-Caregiver Counseling</t>
  </si>
  <si>
    <t>Provision of professional advice, guidance, and instruction, either on a one-time or ongoing basis, to caregivers to assist them in decision making and problem solving in their caregiver role.  May be provided by telephone or in person by paid, donated and/or volunteer staff who have been professionally trained to address the complex physical, behavioral, and emotional problems related to caregiver roles.  Includes emotional support, problem identification and resolution, skill building, grief counseling, mental health counseling, etc. Does not include support group activities (peer led) or training (See definitions for Caregiver Support Groups and Caregiver Training).</t>
  </si>
  <si>
    <t>Grandparent Counseling (6501s)</t>
  </si>
  <si>
    <t>Counseling services provided to grandparents raising grandchildren.</t>
  </si>
  <si>
    <t>Individual Counseling (6501s)</t>
  </si>
  <si>
    <t>One-on-one counseling for caregivers.</t>
  </si>
  <si>
    <t>6502h-Caregiving Training (Hours)</t>
  </si>
  <si>
    <t>65b-Caregiving Training (Hours)</t>
  </si>
  <si>
    <t>Training required by the OAA includes health, nutrition, and financial literacy, and training in making decisions and solving problems relating to their caregiving roles.  Training can be about general things such as communication with elders with dementia, end-of-life signs, or incontinence or as specific as catheter care, tube feeding, or filling insulin syringes. It is important that the person doing the training be qualified to provide it. (Title VI only)</t>
  </si>
  <si>
    <t>6502s-Caregiver Training (Session)</t>
  </si>
  <si>
    <t>6502s-Caregiver Training</t>
  </si>
  <si>
    <t xml:space="preserve">Provision of formal or informal opportunities for caregivers to acquire knowledge, experience or skills related to their caregiving roles and responsibilities.  Includes individual or group events.  Training topics could include health, nutrition, financial management, personal care techniques, end-of-life signs, incontinence, administering medications, and communication strategies for health care providers, other family members, and older individuals with dementia.  May include use of evidence-based programs, be conducted in-person or online, and be provided in individual or group settings. Does not include staff training. </t>
  </si>
  <si>
    <t>Conference (6502s)</t>
  </si>
  <si>
    <t>Conferences or workshops consisting of targeted information and/or interactive sessions for caregivers that have a formal theme and agenda and at least one primary speaker or session.</t>
  </si>
  <si>
    <t>Intermission Program (6502s)</t>
  </si>
  <si>
    <t xml:space="preserve">A collaborative, intergenerational program of art, music and conversation for caregivers and care recipients.  </t>
  </si>
  <si>
    <t>Powerful Tools for Caregivers Class (6502s)</t>
  </si>
  <si>
    <t>An evidence-based program designed to provide family caregivers with tools necessary to increase their self-care and confidence.  The program improves self-care behaviors, management of emotions, self-efficacy, and use of community resources.</t>
  </si>
  <si>
    <t>6503h-Caregiver Support Groups (Hours)</t>
  </si>
  <si>
    <t>65c-Caregiver Support Groups (Hours)</t>
  </si>
  <si>
    <t>In a support group, members provide each other with various types of nonprofessional, nonmaterial help for a particular shared issue. The help may take the form of providing relevant information, relating personal experiences, listening to others’ experiences, providing sympathetic understanding and establishing social networks. (Title VI only)</t>
  </si>
  <si>
    <t>6503s-Caregiver Support Groups (Sessions)</t>
  </si>
  <si>
    <t>6503s-Caregiver Support Groups</t>
  </si>
  <si>
    <t xml:space="preserve">A service led by a facilitator to discuss common caregiver experiences and concerns and develop a mutual support system for caregivers and their families. Support groups are typically held on a regularly scheduled basis and may be conducted in person, over the telephone, or online.  Can be led by a lay person, health care professional, or both. Does not include “caregiver education groups,” “peer‐to‐peer support groups,” or other groups primarily aimed at teaching skills or meeting on an informal basis without a trained facilitator. </t>
  </si>
  <si>
    <t>Alzheimer's &amp; Dementia (6503s)</t>
  </si>
  <si>
    <t>A support group that focuses on discussion of Alzheimer’s Disease and dementia and assists families in coping with the problems associated with caring for an older individual diagnosed with Alzheimer’s Disease or dementia.</t>
  </si>
  <si>
    <t>Gparents Raising Grandchildren (6503s)</t>
  </si>
  <si>
    <t>66a-Respite Care, In Home (Hours)</t>
  </si>
  <si>
    <t xml:space="preserve">An in-home service that includes an appropriately skilled provider or volunteer providing additional short-term, temporary supports to the caregiver or care recipient that allow the caregiver rest or relief to do other activities.  The care recipient must be unable to perform a minimum of two activities of daily living (ADLs), independent activities of daily living (IADLs) or a combination of the two which are identified through an assessment.  </t>
  </si>
  <si>
    <t>Chore (66a)</t>
  </si>
  <si>
    <t xml:space="preserve">An in-home service that includes an appropriately skilled provider or volunteer assisting a caregiver with non-continual household tasks.  Chore activities include:  installing screens and storm windows, cleaning appliances, cleaning and securing carpets and rugs, washing walls and windows, scrubbing floors, cleaning attics and basements to remove fire and health hazards, pest control, grass cutting and leaf raking, clearing walkways of ice, snow and leaves, trimming overhanging tree branches, wood chopping, and moving heavy furniture. </t>
  </si>
  <si>
    <t>General Respite (66a)</t>
  </si>
  <si>
    <t>An appropriately trained in-home care provider whose primary responsibility is to provide socialization and companionship for the person with dementia.</t>
  </si>
  <si>
    <t>Grandparent Respite - Child Care (66a)</t>
  </si>
  <si>
    <t xml:space="preserve">An in-home service that includes an appropriately skilled individual providing companionship, supervision and/or assistance with activities of daily living for children (aged 18 and under) living with an older individual (aged 60 and over) who is their primary caregiver, in the absence of that caregiver. </t>
  </si>
  <si>
    <t>Homemaker (66a)</t>
  </si>
  <si>
    <t xml:space="preserve">An in-home service that includes an appropriately skilled provider or volunteer providing assisting with routine household tasks.  Homemaker tasks include:  laundry, ironing, meal preparation, shopping for necessities (including groceries), and light housekeeping tasks (e.g., dusting, vacuuming, mopping floors, cleaning bathroom and kitchen, making beds, maintaining safe environment). </t>
  </si>
  <si>
    <t>Personal Care (66a)</t>
  </si>
  <si>
    <t xml:space="preserve">An in-home service that includes an appropriately skilled provider or volunteer providing personal assistance, stand-by assistance, supervision or cues for a care recipient having difficulties with one or more activities of daily living (ADLs) such as: bathing, dressing, toileting, getting in/out of a bed or chair, eating or walking.  </t>
  </si>
  <si>
    <t>66b-Respite Care-Facility Based Day (Hours)</t>
  </si>
  <si>
    <t>A service in which a care recipient attends a supervised, protective, and congregate setting during some portion of a day and an overnight stay does not occur. These services provide facility-based respite care during the day by providing short-term, temporary supports to the caregiver or care recipient that allow the caregiver rest or relief to do other activities.  The care recipient must be unable to perform a minimum of two activities of daily living (ADLs), independent activities of daily living (IADLs) or a combination of the two which are identified through an assessment.</t>
  </si>
  <si>
    <t>Adult Day Care (66b)</t>
  </si>
  <si>
    <t xml:space="preserve">Services offered in conjunction with adult day care typically include social and recreational activities, training, counseling, and services such as rehabilitation, medication assistance, and home health aide services for adult day health.  Care recipients served require supervision but do not require institutionalization. </t>
  </si>
  <si>
    <t>Grandparent Respite - Child Care - Special Activity (66b)</t>
  </si>
  <si>
    <t xml:space="preserve">A service in which a child attends a specific activity during some portion of a day and an overnight stay does not occur.  An appropriately skilled individual provides companionship, supervision and/or assistance with activities of daily living for children (aged 18 and under) in the absence of their caregiver age 60 or older. </t>
  </si>
  <si>
    <t>Grandparent Respite - Child Care (66b)</t>
  </si>
  <si>
    <t xml:space="preserve">A service in which a child attends a child care facility or after-school program during some portion of a day and an overnight stay does not occur. An appropriately skilled individual provides companionship, supervision and/or assistance with activities of daily living for children (aged 18 and under) in the absence of their caregiver age 60 or older. </t>
  </si>
  <si>
    <t>66c-Respite Care-Facility Based Overnight (Hours)</t>
  </si>
  <si>
    <t>A service in which a care recipient is placed in a facility (such as a nursing home, assisted living facility, or hospital) for an overnight stay.  Service occurs on a temporary and intermittent, occasional, or emergency basis and allows the caregiver rest or relief to do other activities.  The care recipient must be unable to perform a minimum of two activities of daily living (ADLs), independent activities of daily living (IADLs) or a combination of the two which are identified through an assessment.</t>
  </si>
  <si>
    <t>Caregiver Respite - Overnight Stay (66c)</t>
  </si>
  <si>
    <t>A service in which a care recipient is placed in a facility (such as a nursing home, assisted living facility, or hospital) for an overnight stay.</t>
  </si>
  <si>
    <t>Grandparent Respite - Child Care (66c)</t>
  </si>
  <si>
    <t xml:space="preserve">A service in which a child is placed in a residential setting for an overnight stay.  An appropriately skilled individual provides companionship, supervision and/or assistance with activities of daily living for children (aged 18 and under) in the absence of their caregiver age 60 or older. Children may receive personal care or nursing care as part of this service. </t>
  </si>
  <si>
    <t>67-Supplemental Services</t>
  </si>
  <si>
    <t>Goods and services provided on a limited basis to complement the care provided by caregivers when needs cannot be met through traditional funding sources or existing community programs.  Examples include home services (home repair and modifications, assistive devices/technology, home security and safety, and consumable supplies), and transportation/assisted transportation.</t>
  </si>
  <si>
    <t>Assisted Transportation / One-Way Trips (67)</t>
  </si>
  <si>
    <t xml:space="preserve">Provision of assistance, including escort, to a person who has difficulties (physical or cognitive) using regular vehicular transportation. The “trip” includes the following: assisting the older individual in preparation for the trip, assisting the older individual from their place of residence into the transportation vehicle, assisting the older individual from the transportation vehicle to the destination (such as the doctor’s office), staying with the older individual at the point of destination; assisting the older individual from the destination into the transportation vehicle; and assisting the individual from the transportation vehicle to their place of residence. Includes rides on predetermined routes and rides provided upon customer request. </t>
  </si>
  <si>
    <t>Assistive Devices/Technologies (67)</t>
  </si>
  <si>
    <t>Provision and/or installation of supportive equipment in the home environment of an older individual to prevent or minimize the occurrence of injuries and maintain the health and safety of the older individual.  Includes toilet risers, bathtub transfer benches, commodes.  Does not include any structural or restorative home repair or modifications, chore or homemaker activities (See definitions for Home Repair and Modifications, Chore, and Homemaker).</t>
  </si>
  <si>
    <r>
      <t xml:space="preserve">Consumable </t>
    </r>
    <r>
      <rPr>
        <sz val="10"/>
        <rFont val="Arial"/>
        <family val="2"/>
      </rPr>
      <t>Supplies (67)</t>
    </r>
  </si>
  <si>
    <t>A consumable good.  Includes incontinence supplies and meals that cannot be paid for using Title III C funds.</t>
  </si>
  <si>
    <t>Home Repairs and Modifications (67)</t>
  </si>
  <si>
    <t>Personal Emergency Response System (67)</t>
  </si>
  <si>
    <t>Provision and/or installation of electronic devices designed to provide access to emergency crisis intervention for medical or environmental emergencies through a communication connection system.</t>
  </si>
  <si>
    <t>Professional Visit by RN, OT, PT or Nutritionist (67)</t>
  </si>
  <si>
    <t>Home health services such as nursing, nutrition counseling, physical therapy, speech therapy, or occupational therapy.</t>
  </si>
  <si>
    <t>Transportation / One-Way Trips (67)</t>
  </si>
  <si>
    <t>Provision of transportation for a person from one location to another.  Does not include any other activity.  Includes rides on predetermined routes and rides provided upon customer request.</t>
  </si>
  <si>
    <t>68-Information Services</t>
  </si>
  <si>
    <t xml:space="preserve">Contacts with a group of older adults, their caregivers, or the general public, to inform them of caregiver services or resources available within their communities. Examples include but are not limited to health fairs, publications, newsletters, brochures, caregiver conferences, publicity or mass media campaigns, and other similar informational activities in accordance with state policy. These activities are directed at groups and large audiences of caregivers. Note that provision of individualized information in response to a caregiver’s inquiry should be captured under Access Assistance: Information and Assistance. </t>
  </si>
  <si>
    <t>Conference (68)</t>
  </si>
  <si>
    <t xml:space="preserve">Caregiver conferences or other public events.  </t>
  </si>
  <si>
    <t>Grandparent Newsletter (68)</t>
  </si>
  <si>
    <t>Informational Mailings (68)</t>
  </si>
  <si>
    <t>Distribution of accurate, timely, and relevant caregiver information via US mail or email.</t>
  </si>
  <si>
    <t>Memory Cafe (68)</t>
  </si>
  <si>
    <t>Newsletter (68)</t>
  </si>
  <si>
    <t>Distribution of newspapers or newsletters containing accurate, timely, and relevant information of interest to and affecting the wellbeing of older adults or their caregivers.</t>
  </si>
  <si>
    <t>Newspaper (68)</t>
  </si>
  <si>
    <t>Public Exhibit (68)</t>
  </si>
  <si>
    <t>Distribution of accurate, timely, and relevant caregiver information via booths, exhibits or fairs.</t>
  </si>
  <si>
    <t>Public Presentation (68)</t>
  </si>
  <si>
    <t>Distribution of accurate, timely, and relevant caregiver information via formal group audio visual presentations.</t>
  </si>
  <si>
    <t>Radio (68)</t>
  </si>
  <si>
    <r>
      <t xml:space="preserve">Taped </t>
    </r>
    <r>
      <rPr>
        <sz val="10"/>
        <rFont val="Arial"/>
        <family val="2"/>
      </rPr>
      <t>Presentation (68)</t>
    </r>
  </si>
  <si>
    <t>Distribution of accurate, timely, and relevant caregiver information via taped audio visual presentations on topics of interest to and affecting the wellbeing of older adults and their caregivers.  Taped presentations could be webinars or shared via other electronic media.</t>
  </si>
  <si>
    <r>
      <t xml:space="preserve">Television </t>
    </r>
    <r>
      <rPr>
        <sz val="10"/>
        <rFont val="Arial"/>
        <family val="2"/>
      </rPr>
      <t>(68)</t>
    </r>
  </si>
  <si>
    <t>Distribution of accurate, timely, and relevant caregiver information via television interviews or programs.</t>
  </si>
  <si>
    <t>6901-Caregiver Information </t>
  </si>
  <si>
    <t>Caregivers may need information about services, equipment, and the illness or condition their loved one is experiencing.  (Title VI only)</t>
  </si>
  <si>
    <t>6902-Caregiver Assistance</t>
  </si>
  <si>
    <t>Assistance may be assistance with paperwork, finding resources, or helping them access programs that can provide assistance with yard work or heavy chores, housecleaning, or other tasks. (Title VI only)</t>
  </si>
  <si>
    <t>69-Access Assistance</t>
  </si>
  <si>
    <t>Access Assistance (69)</t>
  </si>
  <si>
    <t>71-Transportation Expense</t>
  </si>
  <si>
    <t>Dollars</t>
  </si>
  <si>
    <t>(NOAA only)</t>
  </si>
  <si>
    <t>73-Hours of Service</t>
  </si>
  <si>
    <t>7500-Administration (AFCSP)</t>
  </si>
  <si>
    <r>
      <t>General management functions of the agency that cannot be diretly allocated to a cost center or service, related to the management and administration of funds from the Bureau of Aging and Disabilty Resources. Limited to 10% of the annual AFCSP allocation.</t>
    </r>
    <r>
      <rPr>
        <b/>
        <sz val="10"/>
        <rFont val="Arial"/>
        <family val="2"/>
      </rPr>
      <t xml:space="preserve"> This is a fiscal reported service only to be reported on the monthly claim form as funding is expended.  There will be no services entered into SAMS.</t>
    </r>
  </si>
  <si>
    <t>7502c-Caregiver Respite (AFCSP)</t>
  </si>
  <si>
    <t>These services provide respite care by providing short-term, temporary supports to the caregiver that allow the caregiver rest or relief to do other activities.  Do not enter the service into both the caregiver and the individual participant - this is not a reciprocated service.</t>
  </si>
  <si>
    <t>Adult Day Care (7502c)</t>
  </si>
  <si>
    <r>
      <t xml:space="preserve">A service in which a care recipient attends a supervised, protective, and congregate setting during some portion of a day and an overnight stay does not occur, that allow the caregiver rest or relief.  </t>
    </r>
    <r>
      <rPr>
        <b/>
        <sz val="10"/>
        <rFont val="Arial"/>
        <family val="2"/>
      </rPr>
      <t>If this is used as IIIE-NFCSP Match it must ALSO be entered as 66B-Respite Care - Facilty Based Day, Adult Day Care.</t>
    </r>
  </si>
  <si>
    <t>General Respite (7502c)</t>
  </si>
  <si>
    <r>
      <t xml:space="preserve">Other hours of caregiver respite that provides short-term, temporary supports to the caregiver that allow the caregiver rest or relief.   </t>
    </r>
    <r>
      <rPr>
        <b/>
        <sz val="10"/>
        <rFont val="Arial"/>
        <family val="2"/>
      </rPr>
      <t xml:space="preserve"> If this is used as IIIE-NFCSP Match it must ALSO be entered as 66a - Respite - In Home, General Respite.</t>
    </r>
  </si>
  <si>
    <t>Homemaker/Chores (7502c)</t>
  </si>
  <si>
    <r>
      <t xml:space="preserve">Providing assistance with routine household tasks to people having difficulties with one or more of the following instrumental activities of daily living (IADLs):  preparing meals, managing medications, managing money, doing light housework, shopping, traveling, and using a telephone or providing assistance with non-continual household tasks to people having difficulties with one or more of the following instrumental activities of daily living (IADLs):  doing heavy housework and outside chores, that allow the caregiver rest or relief. </t>
    </r>
    <r>
      <rPr>
        <b/>
        <sz val="10"/>
        <rFont val="Arial"/>
        <family val="2"/>
      </rPr>
      <t xml:space="preserve"> If this is used as IIIE-NFCSP Match it must ALSO be entered as 66a - Respite - In Home, Homaker or Chore.</t>
    </r>
  </si>
  <si>
    <t>In-Home General Care (7502c)</t>
  </si>
  <si>
    <r>
      <t xml:space="preserve">An in-home service that includes an appropriately skilled provider or volunteer providing additional short-term, temporary supports to the caregiver that allow the caregiver rest or relief.  </t>
    </r>
    <r>
      <rPr>
        <b/>
        <sz val="10"/>
        <rFont val="Arial"/>
        <family val="2"/>
      </rPr>
      <t>If this is used as IIIE-NFCSP Match it must ALSO be entered as 66a - Respite - In Home, General Respite.</t>
    </r>
  </si>
  <si>
    <t>In-Home Personal Care (7502c)</t>
  </si>
  <si>
    <r>
      <t xml:space="preserve">Providing personal assistance, stand-by assistance, supervision or cues for people having difficulties with one or more activities of daily living (ADLs) such as: bathing, dressing, toileting, getting in/out of a bed or chair, eating or walking, that allow the caregiver rest or relief. </t>
    </r>
    <r>
      <rPr>
        <b/>
        <sz val="10"/>
        <rFont val="Arial"/>
        <family val="2"/>
      </rPr>
      <t xml:space="preserve"> If this is used as IIIE-NFCSP Match it must ALSO be entered as 66a - Respite - In Home, Personal Care.</t>
    </r>
  </si>
  <si>
    <t>Overnight Facility Care (7502c)</t>
  </si>
  <si>
    <r>
      <t xml:space="preserve">A service in which a care recipient is placed in a facility (such as a nursing home, assisted living facility, or hospital) for an overnight stay.  Service occurs on a temporary and intermittent, occasional, or emergency basis and allows the caregiver rest or relief to do other activities. </t>
    </r>
    <r>
      <rPr>
        <b/>
        <sz val="10"/>
        <rFont val="Arial"/>
        <family val="2"/>
      </rPr>
      <t xml:space="preserve"> If this is used as IIIE-NFCSP Match it must ALSO be entered as 66c-Respite Care-Facility Based Overnight, Caregiver Respite Overnight Stay.</t>
    </r>
  </si>
  <si>
    <t>7502i-Individual Care (AFCSP)</t>
  </si>
  <si>
    <t>These services provide care by providing short-term, temporary supports to the individual participant who does not have a caregiver.  Do not enter the service into both the caregiver and the individual participant - this is not a reciprocated service.</t>
  </si>
  <si>
    <t>Adult Day Care (7502i)</t>
  </si>
  <si>
    <r>
      <t xml:space="preserve">A service in which a individual participant attends a supervised, protective, and congregate setting during some portion of a day and an overnight stay does not occur.  </t>
    </r>
    <r>
      <rPr>
        <b/>
        <sz val="10"/>
        <rFont val="Arial"/>
        <family val="2"/>
      </rPr>
      <t>If this is used as IIIE-NFCSP Match it must ALSO be entered as 66B-Respite Care - Facilty Based Day, Adult Day Care.</t>
    </r>
  </si>
  <si>
    <t>Homemaker/Chores (7502i)</t>
  </si>
  <si>
    <r>
      <t xml:space="preserve">Providing assistance with routine household tasks to a individual participant having difficulties with one or more of the following instrumental activities of daily living (IADLs):  preparing meals, managing medications, managing money, doing light housework, shopping, traveling, and using a telephone or providing assistance with non-continual household tasks to people having difficulties with one or more of the following instrumental activities of daily living (IADLs):  doing heavy housework and outside chores. </t>
    </r>
    <r>
      <rPr>
        <b/>
        <sz val="10"/>
        <rFont val="Arial"/>
        <family val="2"/>
      </rPr>
      <t xml:space="preserve"> If this is used as IIIE-NFCSP Match it must ALSO be entered as 66a - Respite - In Home, Homaker or Chore.</t>
    </r>
  </si>
  <si>
    <t>In-Home General Care (7502i)</t>
  </si>
  <si>
    <r>
      <t xml:space="preserve">An in-home service that includes an appropriately skilled provider or volunteer providing additional short-term, temporary supports to the individual participant.  </t>
    </r>
    <r>
      <rPr>
        <b/>
        <sz val="10"/>
        <rFont val="Arial"/>
        <family val="2"/>
      </rPr>
      <t>If this is used as IIIE-NFCSP Match it must ALSO be entered as 66a - Respite - In Home, General Respite.</t>
    </r>
  </si>
  <si>
    <t>In-Home Personal Care (7502i)</t>
  </si>
  <si>
    <r>
      <t xml:space="preserve">Providing personal assistance, stand-by assistance, supervision or cues to an individual participant having difficulties with one or more activities of daily living (ADLs) such as: bathing, dressing, toileting, getting in/out of a bed or chair, eating or walking. </t>
    </r>
    <r>
      <rPr>
        <b/>
        <sz val="10"/>
        <rFont val="Arial"/>
        <family val="2"/>
      </rPr>
      <t xml:space="preserve"> If this is used as IIIE-NFCSP Match it must ALSO be entered as 66a - Respite - In Home, Personal Care.</t>
    </r>
  </si>
  <si>
    <t>Overnight Facility Care (7502i)</t>
  </si>
  <si>
    <r>
      <t xml:space="preserve">A service in which an individual participant is placed in a facility (such as a nursing home, assisted living facility, or hospital) for an overnight stay.  Service occurs on a temporary and intermittent, occasional, or emergency basis. </t>
    </r>
    <r>
      <rPr>
        <b/>
        <sz val="10"/>
        <rFont val="Arial"/>
        <family val="2"/>
      </rPr>
      <t xml:space="preserve"> If this is used as IIIE-NFCSP Match it must ALSO be entered as 66c-Respite Care-Facility Based Overnight, Caregiver Respite Overnight Stay.</t>
    </r>
  </si>
  <si>
    <t>7504-Other Goods and Services (AFCSP)</t>
  </si>
  <si>
    <t>Other Goods and Services (7504)</t>
  </si>
  <si>
    <r>
      <t xml:space="preserve">Goods and services provided on a limited basis to compliment the care provided by caregivers or to an individual participant when needs cannot be met through traditional funding sources or existing community programs.  Examples include home services (home repair and modifications, assistive devices/technology, home security and safety, and consumable supplies), and transportation/assisted transportation. </t>
    </r>
    <r>
      <rPr>
        <b/>
        <sz val="10"/>
        <rFont val="Arial"/>
        <family val="2"/>
      </rPr>
      <t xml:space="preserve"> If this is used as IIIE-NFCSP Match it must ALSO be entered as 67-Supplemental Services, corresponding subservice.</t>
    </r>
  </si>
  <si>
    <t>7506-Outreach (AFCSP)</t>
  </si>
  <si>
    <r>
      <t xml:space="preserve">One-on-one contacts with older adults or their caregivers initiated by an agency or organization to encourage their use of existing services and benefits.  Does not include a group activity that involves a contact with several current or potential caregivers/individual participants (see Public Awareness definition). </t>
    </r>
    <r>
      <rPr>
        <b/>
        <sz val="10"/>
        <rFont val="Arial"/>
        <family val="2"/>
      </rPr>
      <t xml:space="preserve"> This should not be used as IIIE-NFCSP Match as there is no corresponding service.</t>
    </r>
  </si>
  <si>
    <t>7508-Public Awareness (AFCSP)</t>
  </si>
  <si>
    <r>
      <t xml:space="preserve">Contacts with a group of older adults, their caregivers, or the general public, to inform them of services or resources available within their communities. Examples include but are not limited to health fairs, publications, newsletters, brochures, caregiver conferences, publicity or mass media campaigns, and other similar informational activities in accordance with state policy. These activities are directed at groups and large audiences.  This service must be entered into a consumer group only under the 04-AFCSP Caregiver care enrollment.  </t>
    </r>
    <r>
      <rPr>
        <b/>
        <sz val="10"/>
        <rFont val="Arial"/>
        <family val="2"/>
      </rPr>
      <t xml:space="preserve"> If this is used as IIIE-NFCSP Match it must ALSO be entered as 68-Information Services, corresponding subservice.</t>
    </r>
  </si>
  <si>
    <t>7510-Support Group (AFCSP)</t>
  </si>
  <si>
    <r>
      <t xml:space="preserve">A service led by a facilitator to discuss common experiences and concerns and develop a mutual support system for caregivers and their families. Support groups are typically held on a regularly scheduled basis and may be conducted in person, over the telephone, or online.  Can be led by a lay person, health care professional, or both. Does not include “caregiver education groups,” “peer‐to‐peer support groups,” or other groups primarily aimed at teaching skills or meeting on an informal basis without a trained facilitator.  </t>
    </r>
    <r>
      <rPr>
        <b/>
        <sz val="10"/>
        <rFont val="Arial"/>
        <family val="2"/>
      </rPr>
      <t xml:space="preserve"> If this is used as IIIE-NFCSP Match it must ALSO be entered as 6503s-Caregiver Support Groups, corresponding subservice.</t>
    </r>
  </si>
  <si>
    <t>7512-Memory Screenings (AFCSP)</t>
  </si>
  <si>
    <r>
      <t xml:space="preserve">Administration of a memory screen (such as Mini-Cognistat, Animal Fluency or AD8).  May include provision of an appropriate referral and/or education to the customer and/or the customer’s family.  This service must be entered into the individual participant only under the 05-Care Recipeint/Participant care enrollment.  </t>
    </r>
    <r>
      <rPr>
        <b/>
        <sz val="10"/>
        <rFont val="Arial"/>
        <family val="2"/>
      </rPr>
      <t>This service will only be recorded in SAMS, there is no fiscal line item to report on - nor will this be used for IIIE-NFCSP Match.</t>
    </r>
  </si>
  <si>
    <t>84-Volunteer Mileage</t>
  </si>
  <si>
    <t>Miles</t>
  </si>
  <si>
    <t>Activity Aides (84)</t>
  </si>
  <si>
    <t>Evidence-Based Programs (84)</t>
  </si>
  <si>
    <t>Home Delivered Meals (84)</t>
  </si>
  <si>
    <t>Immunization Workers (84)</t>
  </si>
  <si>
    <t>Office Assistance (84)</t>
  </si>
  <si>
    <t>Transportation (84)</t>
  </si>
  <si>
    <t>86-Volunteer Time</t>
  </si>
  <si>
    <t>Activity Aides (86)</t>
  </si>
  <si>
    <t>Advisory Board (86)</t>
  </si>
  <si>
    <t>Assisted Transportation (86)</t>
  </si>
  <si>
    <t>Benefit Specialist-Data Entry (86)</t>
  </si>
  <si>
    <t>Bingo (86)</t>
  </si>
  <si>
    <t>Board Members (86)</t>
  </si>
  <si>
    <t>Canteen (86)</t>
  </si>
  <si>
    <t>Caregiver Coalition (86)</t>
  </si>
  <si>
    <t>Caregiver and Dementia Friendly Programs</t>
  </si>
  <si>
    <t>Congregate Meals (86)</t>
  </si>
  <si>
    <t>Crafts and Bingo (86)</t>
  </si>
  <si>
    <t>Evidence-Based Programs (86)</t>
  </si>
  <si>
    <t>Fairs / Sales (86)</t>
  </si>
  <si>
    <t>Foot Care Clinic (86)</t>
  </si>
  <si>
    <t>Guardians (86)</t>
  </si>
  <si>
    <t>Home Delivered Meals (86)</t>
  </si>
  <si>
    <t>Home Repair (86)</t>
  </si>
  <si>
    <t>Horticulture (86)</t>
  </si>
  <si>
    <t>Immunization Workers (86)</t>
  </si>
  <si>
    <t>Medicare Outreach (86)</t>
  </si>
  <si>
    <t>Part D Open Enrollment Volunteers meeting with customers</t>
  </si>
  <si>
    <t>Newsletter (86)</t>
  </si>
  <si>
    <t>Nutrition Advisory Council (86)</t>
  </si>
  <si>
    <t>Nutritional Assessments (86)</t>
  </si>
  <si>
    <t>Office Assistance (86)</t>
  </si>
  <si>
    <t>Support Group (86)</t>
  </si>
  <si>
    <t>Person who volunteers their time to host or co-host a support group</t>
  </si>
  <si>
    <t>Tax Assistance (86)</t>
  </si>
  <si>
    <t>Transportation (86)</t>
  </si>
  <si>
    <t>87-In-Kind</t>
  </si>
  <si>
    <t>In-Kind (87)</t>
  </si>
  <si>
    <t>Allocation of services or goods received as an In-Kind donation, such as free use of a meeting room.  This does not include Volunteer Time or Program Income contributions.</t>
  </si>
  <si>
    <t>Food Donation (87)</t>
  </si>
  <si>
    <t>Allocation of services or goods received as an In-Kind donation, such as a contribution of donated food items.  This does not include Volunteer Time or Program Income contributions.</t>
  </si>
  <si>
    <t>Meeting Facility (87)</t>
  </si>
  <si>
    <t>Allocation of services or goods received as an In-Kind donation, such as reduced or free use of a meeting room.  This does not include Volunteer Time or Program Income contributions.</t>
  </si>
  <si>
    <t>Printing (87)</t>
  </si>
  <si>
    <t>Allocation of services or goods received as an In-Kind donation, such as reduced or free printing for newsletters or advertising.  This does not include Volunteer Time or Program Income contributions.</t>
  </si>
  <si>
    <t>Rent (87)</t>
  </si>
  <si>
    <t>Allocation of services or goods received as an In-Kind donation, such as reduced or free use of a building.  This does not include Volunteer Time or Program Income contributions.</t>
  </si>
  <si>
    <t>92-Cancellations - Adult Day Care/Health</t>
  </si>
  <si>
    <t>94-Cancellations - Congregate Meals</t>
  </si>
  <si>
    <t>96-Cancellations - Home Delivered Meals</t>
  </si>
  <si>
    <t>Late Cancellation (96)</t>
  </si>
  <si>
    <t>Not Home for Delivery (96)</t>
  </si>
  <si>
    <t>Wisconsin Aging Financial Reports</t>
  </si>
  <si>
    <t>Fiscal Report</t>
  </si>
  <si>
    <t>Form #FR180A</t>
  </si>
  <si>
    <t>Name of Area Agency on Aging</t>
  </si>
  <si>
    <t>180A Deadlines</t>
  </si>
  <si>
    <t>180B Deadlines</t>
  </si>
  <si>
    <t>October - December … due by April 20th</t>
  </si>
  <si>
    <t>October - March … due by May 31st</t>
  </si>
  <si>
    <t>Contract Period</t>
  </si>
  <si>
    <r>
      <t>January – March …due by April 20</t>
    </r>
    <r>
      <rPr>
        <b/>
        <vertAlign val="superscript"/>
        <sz val="10"/>
        <rFont val="Arial"/>
        <family val="2"/>
      </rPr>
      <t>th</t>
    </r>
  </si>
  <si>
    <t>October - September … due by November 30th</t>
  </si>
  <si>
    <r>
      <t>April – June….due by July 20</t>
    </r>
    <r>
      <rPr>
        <b/>
        <vertAlign val="superscript"/>
        <sz val="10"/>
        <rFont val="Arial"/>
        <family val="2"/>
      </rPr>
      <t>th</t>
    </r>
  </si>
  <si>
    <r>
      <t>July – September…due by October 20</t>
    </r>
    <r>
      <rPr>
        <b/>
        <vertAlign val="superscript"/>
        <sz val="10"/>
        <rFont val="Arial"/>
        <family val="2"/>
      </rPr>
      <t>th</t>
    </r>
  </si>
  <si>
    <t>Report for the Federal Fiscal Year of:</t>
  </si>
  <si>
    <t>Submit report to Michelle Flood (MichelleL.Flood@wisconsin.gov).</t>
  </si>
  <si>
    <t>AAA</t>
  </si>
  <si>
    <t>Title III-C1</t>
  </si>
  <si>
    <t>Senior Community</t>
  </si>
  <si>
    <t>State</t>
  </si>
  <si>
    <t xml:space="preserve"> </t>
  </si>
  <si>
    <t>Administration</t>
  </si>
  <si>
    <t>Title III-B</t>
  </si>
  <si>
    <t>Title III-C2</t>
  </si>
  <si>
    <t>Title III-D</t>
  </si>
  <si>
    <t>Title III-E</t>
  </si>
  <si>
    <t>Services</t>
  </si>
  <si>
    <t>EBS</t>
  </si>
  <si>
    <t>Elder Abuse</t>
  </si>
  <si>
    <t>NSIP</t>
  </si>
  <si>
    <t>Expenditures</t>
  </si>
  <si>
    <t>Expenditure Category</t>
  </si>
  <si>
    <t>Q-T-D</t>
  </si>
  <si>
    <t>Grant Award Expended Q-T-D</t>
  </si>
  <si>
    <t>Cash Match Q-T-D</t>
  </si>
  <si>
    <t>In-Kind Match Q-T-D</t>
  </si>
  <si>
    <t>Match is Sufficient</t>
  </si>
  <si>
    <t>Other Fed. Q-T-D</t>
  </si>
  <si>
    <t>Other State Q-T-D</t>
  </si>
  <si>
    <t>Other Local Q-T-D</t>
  </si>
  <si>
    <t>CY Program Income Earned Q-T-D</t>
  </si>
  <si>
    <t>CY Program Income Expended Q-T-D</t>
  </si>
  <si>
    <t>Prior Year Program Income Expended Q-T-D</t>
  </si>
  <si>
    <t>Total:</t>
  </si>
  <si>
    <t>Under penalty of perjury, I certify the information reported here is true and correct.</t>
  </si>
  <si>
    <t>Name</t>
  </si>
  <si>
    <t xml:space="preserve">I further certify the expenditures reported are accurate summarizations of the </t>
  </si>
  <si>
    <t>Email</t>
  </si>
  <si>
    <t>financial data contained on the county/tribal financial records.</t>
  </si>
  <si>
    <t>Phone</t>
  </si>
  <si>
    <t>ERRORS - If checked see below</t>
  </si>
  <si>
    <t>IIIB</t>
  </si>
  <si>
    <t>IIIC1</t>
  </si>
  <si>
    <t>IIIC2</t>
  </si>
  <si>
    <t>IIID</t>
  </si>
  <si>
    <t>SSCS</t>
  </si>
  <si>
    <t>SPAP</t>
  </si>
  <si>
    <t>SHIP</t>
  </si>
  <si>
    <t>MIPPA</t>
  </si>
  <si>
    <t>EA</t>
  </si>
  <si>
    <t>Remaining Budget Balance</t>
  </si>
  <si>
    <t>Percent of Access to Services</t>
  </si>
  <si>
    <t>Percent of Legal/Ben. Assist.</t>
  </si>
  <si>
    <t>Percent of In-Home Services</t>
  </si>
  <si>
    <t>Total Non-Federal Match</t>
  </si>
  <si>
    <t>Match Amount Needed</t>
  </si>
  <si>
    <t xml:space="preserve">Title III-B Services </t>
  </si>
  <si>
    <t>Remaining</t>
  </si>
  <si>
    <t>Service / Expenditure Category</t>
  </si>
  <si>
    <t>Cash
Match Expenses</t>
  </si>
  <si>
    <t>In-Kind Match Expenses</t>
  </si>
  <si>
    <t>Other Federal Expenses</t>
  </si>
  <si>
    <t>Other State Expenses</t>
  </si>
  <si>
    <t>Other Local Expenses</t>
  </si>
  <si>
    <t>Program Income Expenses</t>
  </si>
  <si>
    <t>05-Home-Delivered Meals</t>
  </si>
  <si>
    <t>09s-Nutrition Counseling</t>
  </si>
  <si>
    <t xml:space="preserve">10p-Assisted Transportation
   </t>
  </si>
  <si>
    <t>12-Legal Services</t>
  </si>
  <si>
    <t>13s-Nutrition Education</t>
  </si>
  <si>
    <t>23a-Health Promotion - Evidence-Based</t>
  </si>
  <si>
    <t>23b-Health Promotion - Non-Evidence-Based</t>
  </si>
  <si>
    <t>15s-Outreach</t>
  </si>
  <si>
    <t>16a-Public Information</t>
  </si>
  <si>
    <t>19s-Medication Management</t>
  </si>
  <si>
    <t>21s-Insurance/Benefits</t>
  </si>
  <si>
    <t>31-Volunteer Guardianship - DANE ONLY</t>
  </si>
  <si>
    <t>42c-Recreation/ Socialization</t>
  </si>
  <si>
    <t>50-Visiting</t>
  </si>
  <si>
    <t>66a-Respite Care, In Home</t>
  </si>
  <si>
    <t>66b-Respite Care, Facility Based Day</t>
  </si>
  <si>
    <t>66c-Respite Care, Facility Based Overnight</t>
  </si>
  <si>
    <t>69-Information &amp; Assistance (Access Assistance)</t>
  </si>
  <si>
    <t xml:space="preserve">Title III-C1 Services </t>
  </si>
  <si>
    <t xml:space="preserve">NSIP Services </t>
  </si>
  <si>
    <t>*Includes C2</t>
  </si>
  <si>
    <t>NSIP Expenses</t>
  </si>
  <si>
    <t xml:space="preserve">Title III-C2 Services </t>
  </si>
  <si>
    <t>*Includes C1</t>
  </si>
  <si>
    <t xml:space="preserve">Title III-D Services </t>
  </si>
  <si>
    <t>Title III-E - Grandparents and Other Elderly Caregivers Serving Children and Disabled</t>
  </si>
  <si>
    <t>State Senior Community Services SSCS</t>
  </si>
  <si>
    <t>Check (X) the corresponding box if the service is provided by other Title III funding or another agency within the county in which no Title III funds are spent.</t>
  </si>
  <si>
    <t>*Inc IIIE 18 and Under and Disabled</t>
  </si>
  <si>
    <t>See IIIE Age 60+ Tab</t>
  </si>
  <si>
    <t>Title III Expenses</t>
  </si>
  <si>
    <t>Created tabs for all contracts - even those not on a calendar basis</t>
  </si>
  <si>
    <t>Included the Column Definitions list and the Service Definitions list (along with general instructions)</t>
  </si>
  <si>
    <t>Created a Compliace Issues Tab to verify data and indicate potential budget errors.</t>
  </si>
  <si>
    <t>State will need to Hide unnecessary columns and rows (do not delete) and then protect each sheet before sending to AAAs (GWAAR will do the same for Aus)</t>
  </si>
  <si>
    <t>Included Dane's Volunteer Guardianship service.  No custom services known for Milw or GWAAR to incorporate.</t>
  </si>
  <si>
    <t>Created a Grand Totals tab to roll up all budgeted expenses by service.  There is also a Totals(2) tab that should be hidden that does an initial roll up.</t>
  </si>
  <si>
    <t>State will need to incorporate actual funding on allocations tab and then protect and hide it (GWAAR will use for the Aging Units current year allocations for all contracts)</t>
  </si>
  <si>
    <t>Hide the Carrie Notes tab</t>
  </si>
  <si>
    <t>Overall Grand Totals</t>
  </si>
  <si>
    <t>AFCSP Expenses</t>
  </si>
  <si>
    <t>Total Cash Expenses</t>
  </si>
  <si>
    <t>Total Expenses - Inclulding In-Kind</t>
  </si>
  <si>
    <t>AFCSP Match for IIIE Expenses (do not use - duplicates amount)</t>
  </si>
  <si>
    <t>SHIP, MIPPA Expenses</t>
  </si>
  <si>
    <t>Check (X) the corresponding box if the service is provided by other Title III funding or another agency within the county/tribe in which no Title III funds are spent.</t>
  </si>
  <si>
    <t>AFCSP used as Cash Match for IIIE</t>
  </si>
  <si>
    <t>Title III-E - Caregivers of Elderly Individuals &amp; EOD</t>
  </si>
  <si>
    <t>7514-Case Management</t>
  </si>
  <si>
    <r>
      <t xml:space="preserve">Person-centered approach to providing assistance with care coordination for older customers and/or their caregivers in circumstances where the older person is experiencing diminished functional capacities, personal conditions, or other characteristics which require the provision of services by formal service providers or informal caregivers.  Activities of case management include learning the customer’s strengths, assessing the customer’s needs, developing care plan that ensure the safety and well-being of the customer, authorizing and coordinating services among providers that support the customer’s needs, monitoring service provision and the customer’s health and welfare, and providing ongoing reassessment of needs.  A unit is defined as the time, which is spent by staff, or qualified designee, engaged in working for an eligible person. A unit does not include travel time, staff training, program publicity, or direct services other than care coordination.  </t>
    </r>
    <r>
      <rPr>
        <b/>
        <sz val="10"/>
        <rFont val="Arial"/>
        <family val="2"/>
      </rPr>
      <t xml:space="preserve"> If this is used as IIIE-NFCSP Match it must ALSO be entered as 64-Caregiver Case Managment, corresponding subservice.</t>
    </r>
  </si>
  <si>
    <t>7510-Support Group</t>
  </si>
  <si>
    <t>7508-Public Awareness</t>
  </si>
  <si>
    <t>7506-Outreach</t>
  </si>
  <si>
    <t>7504-Other Goods and Services</t>
  </si>
  <si>
    <t>7502-Overnight Facility Care</t>
  </si>
  <si>
    <t>7502-In-Home Personal Care</t>
  </si>
  <si>
    <t>7502-In-Home General Care</t>
  </si>
  <si>
    <t>7502-Homemaker/Chores</t>
  </si>
  <si>
    <t>7502-General Respite</t>
  </si>
  <si>
    <t>7502-Adult Day Care</t>
  </si>
  <si>
    <t>7500-Administration</t>
  </si>
  <si>
    <t>Elder Abuse Expenses</t>
  </si>
  <si>
    <t>N/A - hide</t>
  </si>
  <si>
    <t>Elderly Nutrition Program Request for Transfer of</t>
  </si>
  <si>
    <t>Allocations between Funding Sources</t>
  </si>
  <si>
    <t>Aging units, with the approval of the area agency:</t>
  </si>
  <si>
    <t>Agencies may transfer up to 40% of their Title III C-1 funds to Title III C-2</t>
  </si>
  <si>
    <t>Agencies may transfer up to 40% of their Title III C-2 funds to Title III C-1</t>
  </si>
  <si>
    <t>Agencies may transfer up to 30% of their Title III C-1 or C-2 funds to Title III B</t>
  </si>
  <si>
    <t>Requests must be made annually.</t>
  </si>
  <si>
    <t>Date:</t>
  </si>
  <si>
    <t>Agency:</t>
  </si>
  <si>
    <t xml:space="preserve">   Transfer from C1 to C2</t>
  </si>
  <si>
    <t>Amount:</t>
  </si>
  <si>
    <t>$</t>
  </si>
  <si>
    <t xml:space="preserve">  % of budget</t>
  </si>
  <si>
    <t xml:space="preserve">   Transfer from C2 to C1</t>
  </si>
  <si>
    <t xml:space="preserve">   Transfer from C1 to B</t>
  </si>
  <si>
    <t xml:space="preserve">   Transfer from C2 to B</t>
  </si>
  <si>
    <t>Why is this being requested?</t>
  </si>
  <si>
    <t>What impact will this have on the (Nutrition Program)?</t>
  </si>
  <si>
    <t xml:space="preserve">Has this request been reviewed and approved by your Nutrition </t>
  </si>
  <si>
    <t xml:space="preserve">Subcommittee and Governing Board?                            </t>
  </si>
  <si>
    <t xml:space="preserve">      Date:</t>
  </si>
  <si>
    <t>To be completed by the AAA Staff.</t>
  </si>
  <si>
    <t xml:space="preserve">Approved by (Fiscal):                                                        </t>
  </si>
  <si>
    <t xml:space="preserve">Reviewed by (Nutrition):                                                      </t>
  </si>
  <si>
    <t xml:space="preserve">     Date:</t>
  </si>
  <si>
    <t>Fiscal Comments:</t>
  </si>
  <si>
    <t>Nutrition Comments:</t>
  </si>
  <si>
    <t>Approved</t>
  </si>
  <si>
    <t>Declined</t>
  </si>
  <si>
    <t>C-1 To III B:</t>
  </si>
  <si>
    <t>Lines 10, 11, 14, 15, 16 &amp; 21</t>
  </si>
  <si>
    <t>Additional Transfer Request Above 20%</t>
  </si>
  <si>
    <t>C-1 to C-2:</t>
  </si>
  <si>
    <t>Line 5</t>
  </si>
  <si>
    <t>C-2 to C-1:</t>
  </si>
  <si>
    <t>Line 8</t>
  </si>
  <si>
    <t>New Budget Subject to Approval</t>
  </si>
  <si>
    <t>C-2 To III B:</t>
  </si>
  <si>
    <t>New Bdgt Subject to Approval</t>
  </si>
  <si>
    <t>C-1 To C-2:</t>
  </si>
  <si>
    <t xml:space="preserve">Agencies may request additional transfers above 20% to Home Delivered Meals; </t>
  </si>
  <si>
    <t>all additional requests will be considered within the statewide limits under the Older Americans Act.</t>
  </si>
  <si>
    <t>SSCS Expenses</t>
  </si>
  <si>
    <t>EBS Expenses</t>
  </si>
  <si>
    <t>Elderly Benefit Specialist Services</t>
  </si>
  <si>
    <t>AFCSP Services</t>
  </si>
  <si>
    <t>SPAP Expenses</t>
  </si>
  <si>
    <t>SPAP Services</t>
  </si>
  <si>
    <t>SHIP Services</t>
  </si>
  <si>
    <t>SHIP Expenses</t>
  </si>
  <si>
    <t>AFCSP, SSCS, EBS, SPAP, EA Expenses</t>
  </si>
  <si>
    <t>Hide this tab</t>
  </si>
  <si>
    <t>MIPPA Expenses</t>
  </si>
  <si>
    <t>Other Federal Expenses (Include Drawdown)</t>
  </si>
  <si>
    <t>Incluced the Column Definitions within comment boxes for each header</t>
  </si>
  <si>
    <t>Agencies can only  put in whole numbers</t>
  </si>
  <si>
    <t>Inserted the Nutrition Transfer form and linked it to the C1 and C2 tabs</t>
  </si>
  <si>
    <t>Synced AFCSP Match to IIIE Cash Match</t>
  </si>
  <si>
    <t>Each tab at the top displays an error message if compliance issues exist</t>
  </si>
  <si>
    <t>Title III Dollars must be expended</t>
  </si>
  <si>
    <t>Transfer Allocation IIIB</t>
  </si>
  <si>
    <t>Transfer Allocation IIIC2</t>
  </si>
  <si>
    <t>Transfer between C1 and C2</t>
  </si>
  <si>
    <t>Transfer Allocation IIIC1</t>
  </si>
  <si>
    <t xml:space="preserve">Agencies may request additional transfers above 20% to Congregate Meals; </t>
  </si>
  <si>
    <t>Counseling/Training/Support Gp</t>
  </si>
  <si>
    <t>Respite</t>
  </si>
  <si>
    <t>Supplemental Services</t>
  </si>
  <si>
    <t>Information Services</t>
  </si>
  <si>
    <t>I&amp;A</t>
  </si>
  <si>
    <t>Supplemental Svcs Maximum</t>
  </si>
  <si>
    <t>Percentage Supplemental Svcs</t>
  </si>
  <si>
    <t>IIIE (NFCSP)</t>
  </si>
  <si>
    <t>Percentage Spent on Underage CR</t>
  </si>
  <si>
    <t>Spending on Underage CR Max</t>
  </si>
  <si>
    <t>IIIE</t>
  </si>
  <si>
    <t>Respite Expenses</t>
  </si>
  <si>
    <t>Other Goods and Services Expenses</t>
  </si>
  <si>
    <t>Outreach/Public Awareness Expenses</t>
  </si>
  <si>
    <t>Support Group Expenses</t>
  </si>
  <si>
    <t>Percentage Administration Expenses</t>
  </si>
  <si>
    <t>Administration Expnese Maximum</t>
  </si>
  <si>
    <t>SSCS Dollars must be expended</t>
  </si>
  <si>
    <t>Column O on each tab checks to make sure if they have any expenses that they have also spent Title III contract dollars</t>
  </si>
  <si>
    <t>Column P on each tab checks to make sure if they have any expenses that they have also spent SSCS contract dollars</t>
  </si>
  <si>
    <t>Lock down entire spreadsheet</t>
  </si>
  <si>
    <t>Hide all unnecessary tabs</t>
  </si>
  <si>
    <t>SPAP Dollars must be expended</t>
  </si>
  <si>
    <t>EBS Dollars must be expended</t>
  </si>
  <si>
    <t>SHIP Dollars must be expended</t>
  </si>
  <si>
    <t>MIPPA Dollars must be expended</t>
  </si>
  <si>
    <t>Elder Abuse Dollars must be expended</t>
  </si>
  <si>
    <t>MIPPA Services</t>
  </si>
  <si>
    <t>SPAP 20-21</t>
  </si>
  <si>
    <t>2021 BUDGET</t>
  </si>
  <si>
    <t>* Example:  2021 Budget - Dane County</t>
  </si>
  <si>
    <t>Save your completed document in the following format:  2021 Budget - AAA Name</t>
  </si>
  <si>
    <t>Email this completed budget to Jessica Kline by Friday February 12th, 2021</t>
  </si>
  <si>
    <t>NSIP 21-22</t>
  </si>
  <si>
    <t>MIPPA Grant 21-22</t>
  </si>
  <si>
    <t>SHIP 21-22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</si>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</sst>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00_);_(&quot;$&quot;* \(#,##0.00\);_(&quot;$&quot;* &quot;-&quot;_);_(@_)"/>
    <numFmt numFmtId="167" formatCode="mmmm\ d\,\ yyyy"/>
    <numFmt numFmtId="168" formatCode="[$$-409]#,##0.00_);\([$$-409]#,##0.00\)"/>
    <numFmt numFmtId="169" formatCode="_([$$-409]* #,##0.00_);_([$$-409]* \(#,##0.00\);_([$$-409]* &quot;-&quot;??_);_(@_)"/>
    <numFmt numFmtId="170" formatCode="&quot;$&quot;#,##0.00"/>
  </numFmts>
  <fonts count="44">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2"/>
      <name val="Arial"/>
      <family val="2"/>
    </font>
    <font>
      <b/>
      <sz val="10"/>
      <name val="Arial"/>
      <family val="2"/>
    </font>
    <font>
      <sz val="10"/>
      <name val="Arial"/>
      <family val="2"/>
    </font>
    <font>
      <sz val="12"/>
      <name val="Times New Roman"/>
      <family val="1"/>
    </font>
    <font>
      <b/>
      <sz val="12"/>
      <name val="Times New Roman"/>
      <family val="1"/>
    </font>
    <font>
      <sz val="12"/>
      <name val="Courier"/>
      <family val="3"/>
    </font>
    <font>
      <b/>
      <sz val="12"/>
      <color indexed="8"/>
      <name val="Times New Roman"/>
      <family val="1"/>
    </font>
    <font>
      <sz val="12"/>
      <color indexed="8"/>
      <name val="Times New Roman"/>
      <family val="1"/>
    </font>
    <font>
      <sz val="10"/>
      <name val="Arial"/>
      <family val="2"/>
    </font>
    <font>
      <b/>
      <u/>
      <sz val="10"/>
      <name val="Arial"/>
      <family val="2"/>
    </font>
    <font>
      <sz val="12"/>
      <color theme="1"/>
      <name val="Times New Roman"/>
      <family val="2"/>
    </font>
    <font>
      <u/>
      <sz val="10"/>
      <color theme="10"/>
      <name val="Arial"/>
      <family val="2"/>
    </font>
    <font>
      <b/>
      <sz val="10"/>
      <color theme="1"/>
      <name val="Arial"/>
      <family val="2"/>
    </font>
    <font>
      <b/>
      <sz val="18"/>
      <name val="Arial"/>
      <family val="2"/>
    </font>
    <font>
      <b/>
      <sz val="10"/>
      <color indexed="8"/>
      <name val="Arial"/>
      <family val="2"/>
    </font>
    <font>
      <sz val="10"/>
      <color indexed="8"/>
      <name val="Arial"/>
      <family val="2"/>
    </font>
    <font>
      <sz val="10"/>
      <color theme="1"/>
      <name val="Arial"/>
      <family val="2"/>
    </font>
    <font>
      <sz val="10"/>
      <name val="Geneva"/>
    </font>
    <font>
      <b/>
      <vertAlign val="superscript"/>
      <sz val="10"/>
      <name val="Arial"/>
      <family val="2"/>
    </font>
    <font>
      <sz val="10"/>
      <name val="Calibri"/>
      <family val="2"/>
    </font>
    <font>
      <u/>
      <sz val="11"/>
      <color theme="10"/>
      <name val="Calibri"/>
      <family val="2"/>
      <scheme val="minor"/>
    </font>
    <font>
      <u/>
      <sz val="10"/>
      <name val="Arial"/>
      <family val="2"/>
    </font>
    <font>
      <sz val="10"/>
      <color rgb="FF000000"/>
      <name val="Arial"/>
      <family val="2"/>
    </font>
    <font>
      <sz val="11"/>
      <color rgb="FF212121"/>
      <name val="Calibri"/>
      <family val="2"/>
      <scheme val="minor"/>
    </font>
    <font>
      <sz val="11"/>
      <color rgb="FF000000"/>
      <name val="Calibri"/>
      <family val="2"/>
      <scheme val="minor"/>
    </font>
    <font>
      <b/>
      <sz val="14"/>
      <name val="Arial"/>
      <family val="2"/>
    </font>
    <font>
      <b/>
      <sz val="11"/>
      <name val="Arial"/>
      <family val="2"/>
    </font>
    <font>
      <b/>
      <sz val="11"/>
      <color theme="1"/>
      <name val="Calibri"/>
      <family val="2"/>
      <scheme val="minor"/>
    </font>
    <font>
      <b/>
      <u val="singleAccounting"/>
      <sz val="10"/>
      <name val="Arial"/>
      <family val="2"/>
    </font>
    <font>
      <b/>
      <u/>
      <sz val="14"/>
      <name val="Arial"/>
      <family val="2"/>
    </font>
    <font>
      <b/>
      <u val="doubleAccounting"/>
      <sz val="10"/>
      <name val="Arial"/>
      <family val="2"/>
    </font>
    <font>
      <sz val="10"/>
      <color theme="0"/>
      <name val="Arial"/>
      <family val="2"/>
    </font>
    <font>
      <b/>
      <sz val="11"/>
      <color theme="1"/>
      <name val="Arial"/>
      <family val="2"/>
    </font>
    <font>
      <b/>
      <u val="doubleAccounting"/>
      <sz val="12"/>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33">
    <fill>
      <patternFill patternType="none"/>
    </fill>
    <fill>
      <patternFill patternType="gray125"/>
    </fill>
    <fill>
      <patternFill patternType="solid">
        <fgColor indexed="5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patternFill>
    </fill>
    <fill>
      <patternFill patternType="solid">
        <fgColor indexed="4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2"/>
        <bgColor indexed="64"/>
      </patternFill>
    </fill>
    <fill>
      <patternFill patternType="solid">
        <fgColor rgb="FFD9D9D9"/>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9BC2E6"/>
        <bgColor indexed="64"/>
      </patternFill>
    </fill>
    <fill>
      <patternFill patternType="solid">
        <fgColor rgb="FFF8CBAD"/>
        <bgColor indexed="64"/>
      </patternFill>
    </fill>
    <fill>
      <patternFill patternType="solid">
        <fgColor theme="6" tint="0.59999389629810485"/>
        <bgColor indexed="64"/>
      </patternFill>
    </fill>
    <fill>
      <patternFill patternType="solid">
        <fgColor rgb="FFFF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double">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5">
    <xf numFmtId="0" fontId="0" fillId="0" borderId="0"/>
    <xf numFmtId="44" fontId="3"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4" fillId="0" borderId="0"/>
    <xf numFmtId="0" fontId="8"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16" fillId="0" borderId="0"/>
    <xf numFmtId="0" fontId="11" fillId="0" borderId="0"/>
    <xf numFmtId="9" fontId="3" fillId="0" borderId="0" applyFont="0" applyFill="0" applyBorder="0" applyAlignment="0" applyProtection="0"/>
    <xf numFmtId="9" fontId="8"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3" fontId="3" fillId="0" borderId="0" applyFill="0" applyBorder="0" applyAlignment="0" applyProtection="0"/>
    <xf numFmtId="5" fontId="3" fillId="0" borderId="0" applyFill="0" applyBorder="0" applyAlignment="0" applyProtection="0"/>
    <xf numFmtId="167" fontId="3" fillId="0" borderId="0" applyFill="0" applyBorder="0" applyAlignment="0" applyProtection="0"/>
    <xf numFmtId="2" fontId="3" fillId="0" borderId="0" applyFill="0" applyBorder="0" applyAlignment="0" applyProtection="0"/>
    <xf numFmtId="0" fontId="19" fillId="0" borderId="0" applyNumberFormat="0" applyFill="0" applyBorder="0" applyAlignment="0" applyProtection="0"/>
    <xf numFmtId="0" fontId="5" fillId="0" borderId="0" applyNumberFormat="0" applyFill="0" applyBorder="0" applyAlignment="0" applyProtection="0"/>
    <xf numFmtId="0" fontId="3" fillId="0" borderId="21" applyNumberFormat="0" applyFill="0" applyAlignment="0" applyProtection="0"/>
    <xf numFmtId="0" fontId="2" fillId="0" borderId="0"/>
    <xf numFmtId="0" fontId="3" fillId="0" borderId="0"/>
    <xf numFmtId="0" fontId="3" fillId="0" borderId="0"/>
    <xf numFmtId="0" fontId="23" fillId="0" borderId="0"/>
    <xf numFmtId="0" fontId="3" fillId="0" borderId="0"/>
    <xf numFmtId="0" fontId="1" fillId="0" borderId="0"/>
    <xf numFmtId="0" fontId="26" fillId="0" borderId="0"/>
  </cellStyleXfs>
  <cellXfs count="366">
    <xf numFmtId="0" fontId="0" fillId="0" borderId="0" xfId="0"/>
    <xf numFmtId="0" fontId="6" fillId="0" borderId="0" xfId="0" applyFont="1"/>
    <xf numFmtId="0" fontId="3" fillId="0" borderId="0" xfId="0" applyFont="1"/>
    <xf numFmtId="0" fontId="7" fillId="0" borderId="0" xfId="0" applyFont="1"/>
    <xf numFmtId="49" fontId="0" fillId="0" borderId="0" xfId="0" applyNumberFormat="1" applyProtection="1">
      <protection locked="0"/>
    </xf>
    <xf numFmtId="0" fontId="0" fillId="0" borderId="0" xfId="0" applyProtection="1">
      <protection locked="0"/>
    </xf>
    <xf numFmtId="5" fontId="12" fillId="0" borderId="0" xfId="0" applyNumberFormat="1" applyFont="1" applyAlignment="1">
      <alignment horizontal="center"/>
    </xf>
    <xf numFmtId="5" fontId="12" fillId="0" borderId="0" xfId="0" applyNumberFormat="1" applyFont="1"/>
    <xf numFmtId="49" fontId="5" fillId="3" borderId="6" xfId="0" applyNumberFormat="1" applyFont="1" applyFill="1" applyBorder="1" applyAlignment="1" applyProtection="1">
      <alignment horizontal="center"/>
      <protection locked="0"/>
    </xf>
    <xf numFmtId="0" fontId="7" fillId="0" borderId="0" xfId="0" applyFont="1" applyProtection="1">
      <protection locked="0"/>
    </xf>
    <xf numFmtId="0" fontId="5" fillId="3" borderId="5" xfId="0" applyFont="1" applyFill="1" applyBorder="1" applyAlignment="1" applyProtection="1">
      <alignment horizontal="center"/>
      <protection locked="0"/>
    </xf>
    <xf numFmtId="5" fontId="12" fillId="0" borderId="1" xfId="0" applyNumberFormat="1" applyFont="1" applyBorder="1"/>
    <xf numFmtId="0" fontId="12" fillId="0" borderId="1" xfId="0" applyFont="1" applyBorder="1" applyAlignment="1">
      <alignment horizontal="center"/>
    </xf>
    <xf numFmtId="5" fontId="12" fillId="0" borderId="1" xfId="0" applyNumberFormat="1" applyFont="1" applyBorder="1" applyAlignment="1">
      <alignment horizontal="left"/>
    </xf>
    <xf numFmtId="5" fontId="12" fillId="7" borderId="0" xfId="0" applyNumberFormat="1" applyFont="1" applyFill="1" applyAlignment="1">
      <alignment horizontal="center"/>
    </xf>
    <xf numFmtId="5" fontId="12" fillId="8" borderId="0" xfId="0" applyNumberFormat="1" applyFont="1" applyFill="1" applyAlignment="1">
      <alignment horizontal="center"/>
    </xf>
    <xf numFmtId="5" fontId="12" fillId="10" borderId="0" xfId="0" applyNumberFormat="1" applyFont="1" applyFill="1" applyAlignment="1">
      <alignment horizontal="center"/>
    </xf>
    <xf numFmtId="42" fontId="13" fillId="10" borderId="1" xfId="1" applyNumberFormat="1" applyFont="1" applyFill="1" applyBorder="1" applyAlignment="1">
      <alignment horizontal="right"/>
    </xf>
    <xf numFmtId="5" fontId="12" fillId="4" borderId="0" xfId="0" applyNumberFormat="1" applyFont="1" applyFill="1" applyAlignment="1">
      <alignment horizontal="center"/>
    </xf>
    <xf numFmtId="5" fontId="12" fillId="11" borderId="0" xfId="0" applyNumberFormat="1" applyFont="1" applyFill="1" applyAlignment="1">
      <alignment horizontal="center"/>
    </xf>
    <xf numFmtId="5" fontId="12" fillId="11" borderId="3" xfId="0" applyNumberFormat="1" applyFont="1" applyFill="1" applyBorder="1" applyAlignment="1">
      <alignment horizontal="center"/>
    </xf>
    <xf numFmtId="5" fontId="12" fillId="12" borderId="0" xfId="0" applyNumberFormat="1" applyFont="1" applyFill="1" applyAlignment="1">
      <alignment horizontal="center"/>
    </xf>
    <xf numFmtId="5" fontId="12" fillId="11" borderId="0" xfId="0" applyNumberFormat="1" applyFont="1" applyFill="1"/>
    <xf numFmtId="5" fontId="12" fillId="13" borderId="0" xfId="0" applyNumberFormat="1" applyFont="1" applyFill="1" applyAlignment="1">
      <alignment horizontal="center"/>
    </xf>
    <xf numFmtId="5" fontId="12" fillId="13" borderId="3" xfId="0" applyNumberFormat="1" applyFont="1" applyFill="1" applyBorder="1" applyAlignment="1">
      <alignment horizontal="center"/>
    </xf>
    <xf numFmtId="5" fontId="12" fillId="14" borderId="0" xfId="0" applyNumberFormat="1" applyFont="1" applyFill="1" applyAlignment="1">
      <alignment horizontal="center"/>
    </xf>
    <xf numFmtId="42" fontId="13" fillId="11" borderId="7" xfId="0" applyNumberFormat="1" applyFont="1" applyFill="1" applyBorder="1" applyAlignment="1">
      <alignment horizontal="right"/>
    </xf>
    <xf numFmtId="5" fontId="12" fillId="16" borderId="0" xfId="0" applyNumberFormat="1" applyFont="1" applyFill="1" applyAlignment="1">
      <alignment horizontal="center"/>
    </xf>
    <xf numFmtId="0" fontId="10" fillId="17" borderId="11" xfId="0" applyFont="1" applyFill="1" applyBorder="1" applyAlignment="1">
      <alignment horizontal="left"/>
    </xf>
    <xf numFmtId="0" fontId="9" fillId="0" borderId="0" xfId="0" applyFont="1"/>
    <xf numFmtId="0" fontId="9" fillId="0" borderId="0" xfId="0" applyFont="1" applyAlignment="1">
      <alignment horizontal="center"/>
    </xf>
    <xf numFmtId="0" fontId="9" fillId="11" borderId="0" xfId="0" applyFont="1" applyFill="1"/>
    <xf numFmtId="42" fontId="9" fillId="0" borderId="0" xfId="0" applyNumberFormat="1" applyFont="1"/>
    <xf numFmtId="0" fontId="9" fillId="13" borderId="0" xfId="0" applyFont="1" applyFill="1"/>
    <xf numFmtId="0" fontId="9" fillId="14" borderId="0" xfId="0" applyFont="1" applyFill="1"/>
    <xf numFmtId="0" fontId="9" fillId="7" borderId="0" xfId="0" applyFont="1" applyFill="1"/>
    <xf numFmtId="0" fontId="9" fillId="8" borderId="0" xfId="0" applyFont="1" applyFill="1"/>
    <xf numFmtId="0" fontId="9" fillId="10" borderId="0" xfId="0" applyFont="1" applyFill="1"/>
    <xf numFmtId="0" fontId="9" fillId="4" borderId="0" xfId="0" applyFont="1" applyFill="1"/>
    <xf numFmtId="0" fontId="9" fillId="12" borderId="0" xfId="0" applyFont="1" applyFill="1"/>
    <xf numFmtId="0" fontId="9" fillId="18" borderId="0" xfId="0" applyFont="1" applyFill="1"/>
    <xf numFmtId="0" fontId="9" fillId="5" borderId="0" xfId="0" applyFont="1" applyFill="1"/>
    <xf numFmtId="0" fontId="10" fillId="14" borderId="12" xfId="0" applyFont="1" applyFill="1" applyBorder="1" applyAlignment="1">
      <alignment horizontal="center"/>
    </xf>
    <xf numFmtId="0" fontId="10" fillId="14" borderId="4" xfId="0" applyFont="1" applyFill="1" applyBorder="1" applyAlignment="1">
      <alignment horizontal="center"/>
    </xf>
    <xf numFmtId="42" fontId="9" fillId="17" borderId="7" xfId="1" applyNumberFormat="1" applyFont="1" applyFill="1" applyBorder="1" applyAlignment="1">
      <alignment horizontal="right"/>
    </xf>
    <xf numFmtId="0" fontId="9" fillId="17" borderId="0" xfId="0" applyFont="1" applyFill="1"/>
    <xf numFmtId="0" fontId="15" fillId="0" borderId="0" xfId="0" applyFont="1"/>
    <xf numFmtId="166" fontId="13" fillId="7" borderId="1" xfId="1" applyNumberFormat="1" applyFont="1" applyFill="1" applyBorder="1" applyAlignment="1">
      <alignment horizontal="right"/>
    </xf>
    <xf numFmtId="166" fontId="13" fillId="8" borderId="1" xfId="1" applyNumberFormat="1" applyFont="1" applyFill="1" applyBorder="1" applyAlignment="1">
      <alignment horizontal="right"/>
    </xf>
    <xf numFmtId="166" fontId="13" fillId="4" borderId="1" xfId="1" applyNumberFormat="1" applyFont="1" applyFill="1" applyBorder="1" applyAlignment="1">
      <alignment horizontal="right"/>
    </xf>
    <xf numFmtId="166" fontId="13" fillId="11" borderId="1" xfId="0" applyNumberFormat="1" applyFont="1" applyFill="1" applyBorder="1"/>
    <xf numFmtId="166" fontId="13" fillId="10" borderId="1" xfId="0" applyNumberFormat="1" applyFont="1" applyFill="1" applyBorder="1"/>
    <xf numFmtId="166" fontId="13" fillId="12" borderId="1" xfId="0" applyNumberFormat="1" applyFont="1" applyFill="1" applyBorder="1"/>
    <xf numFmtId="166" fontId="13" fillId="15" borderId="1" xfId="0" applyNumberFormat="1" applyFont="1" applyFill="1" applyBorder="1"/>
    <xf numFmtId="166" fontId="9" fillId="11" borderId="1" xfId="0" applyNumberFormat="1" applyFont="1" applyFill="1" applyBorder="1"/>
    <xf numFmtId="166" fontId="9" fillId="10" borderId="1" xfId="0" applyNumberFormat="1" applyFont="1" applyFill="1" applyBorder="1"/>
    <xf numFmtId="166" fontId="9" fillId="12" borderId="1" xfId="0" applyNumberFormat="1" applyFont="1" applyFill="1" applyBorder="1"/>
    <xf numFmtId="166" fontId="9" fillId="14" borderId="7" xfId="1" applyNumberFormat="1" applyFont="1" applyFill="1" applyBorder="1" applyAlignment="1">
      <alignment horizontal="right"/>
    </xf>
    <xf numFmtId="6" fontId="13" fillId="2" borderId="7" xfId="26" applyNumberFormat="1" applyFont="1" applyFill="1" applyBorder="1" applyAlignment="1">
      <alignment horizontal="right"/>
    </xf>
    <xf numFmtId="5" fontId="13" fillId="2" borderId="7" xfId="0" applyNumberFormat="1" applyFont="1" applyFill="1" applyBorder="1" applyAlignment="1">
      <alignment horizontal="center"/>
    </xf>
    <xf numFmtId="0" fontId="7" fillId="0" borderId="2" xfId="0" applyFont="1" applyBorder="1"/>
    <xf numFmtId="49" fontId="0" fillId="0" borderId="0" xfId="0" applyNumberFormat="1"/>
    <xf numFmtId="7" fontId="12" fillId="9" borderId="0" xfId="0" applyNumberFormat="1" applyFont="1" applyFill="1" applyAlignment="1">
      <alignment horizontal="center"/>
    </xf>
    <xf numFmtId="7" fontId="13" fillId="9" borderId="1" xfId="1" applyNumberFormat="1" applyFont="1" applyFill="1" applyBorder="1" applyAlignment="1">
      <alignment horizontal="right"/>
    </xf>
    <xf numFmtId="7" fontId="9" fillId="9" borderId="0" xfId="0" applyNumberFormat="1" applyFont="1" applyFill="1"/>
    <xf numFmtId="0" fontId="18" fillId="0" borderId="0" xfId="0" applyFont="1"/>
    <xf numFmtId="49" fontId="3" fillId="0" borderId="0" xfId="0" applyNumberFormat="1" applyFont="1"/>
    <xf numFmtId="49" fontId="5" fillId="0" borderId="0" xfId="0" applyNumberFormat="1" applyFont="1"/>
    <xf numFmtId="0" fontId="3" fillId="0" borderId="1" xfId="0" applyFont="1" applyBorder="1"/>
    <xf numFmtId="41" fontId="3" fillId="0" borderId="0" xfId="0" applyNumberFormat="1" applyFont="1"/>
    <xf numFmtId="6" fontId="13" fillId="9" borderId="1" xfId="1" applyNumberFormat="1" applyFont="1" applyFill="1" applyBorder="1" applyAlignment="1">
      <alignment horizontal="right"/>
    </xf>
    <xf numFmtId="49" fontId="9" fillId="0" borderId="0" xfId="0" applyNumberFormat="1" applyFont="1"/>
    <xf numFmtId="44" fontId="7" fillId="0" borderId="0" xfId="1" applyFont="1"/>
    <xf numFmtId="0" fontId="7" fillId="6" borderId="2" xfId="0" applyFont="1" applyFill="1" applyBorder="1"/>
    <xf numFmtId="0" fontId="7" fillId="0" borderId="0" xfId="0" applyFont="1" applyAlignment="1">
      <alignment vertical="center"/>
    </xf>
    <xf numFmtId="14" fontId="0" fillId="0" borderId="0" xfId="0" applyNumberFormat="1" applyProtection="1">
      <protection locked="0"/>
    </xf>
    <xf numFmtId="0" fontId="3" fillId="0" borderId="0" xfId="0" applyFont="1" applyProtection="1">
      <protection locked="0"/>
    </xf>
    <xf numFmtId="49" fontId="3" fillId="0" borderId="0" xfId="0" applyNumberFormat="1" applyFont="1" applyProtection="1">
      <protection locked="0"/>
    </xf>
    <xf numFmtId="0" fontId="9" fillId="0" borderId="0" xfId="0" applyFont="1" applyFill="1"/>
    <xf numFmtId="0" fontId="9" fillId="0" borderId="0" xfId="0" applyFont="1" applyFill="1" applyAlignment="1">
      <alignment horizontal="center"/>
    </xf>
    <xf numFmtId="5" fontId="13" fillId="0" borderId="0" xfId="0" applyNumberFormat="1" applyFont="1" applyFill="1" applyAlignment="1">
      <alignment horizontal="center"/>
    </xf>
    <xf numFmtId="6" fontId="9" fillId="0" borderId="0" xfId="0" applyNumberFormat="1" applyFont="1" applyFill="1"/>
    <xf numFmtId="7" fontId="9" fillId="0" borderId="0" xfId="0" applyNumberFormat="1" applyFont="1" applyFill="1"/>
    <xf numFmtId="42" fontId="9" fillId="0" borderId="0" xfId="0" applyNumberFormat="1" applyFont="1" applyFill="1"/>
    <xf numFmtId="38" fontId="9" fillId="0" borderId="0" xfId="0" applyNumberFormat="1" applyFont="1" applyFill="1"/>
    <xf numFmtId="0" fontId="0" fillId="0" borderId="0" xfId="0" applyFill="1" applyProtection="1">
      <protection locked="0"/>
    </xf>
    <xf numFmtId="0" fontId="3" fillId="0" borderId="0" xfId="0" applyFont="1" applyFill="1" applyProtection="1">
      <protection locked="0"/>
    </xf>
    <xf numFmtId="0" fontId="20" fillId="0" borderId="0" xfId="0" applyNumberFormat="1" applyFont="1" applyFill="1" applyBorder="1" applyAlignment="1">
      <alignment vertical="top" readingOrder="1"/>
    </xf>
    <xf numFmtId="0" fontId="3" fillId="19" borderId="0" xfId="0" applyNumberFormat="1" applyFont="1" applyFill="1" applyBorder="1" applyAlignment="1">
      <alignment vertical="top"/>
    </xf>
    <xf numFmtId="0" fontId="20" fillId="19" borderId="2" xfId="0" applyNumberFormat="1" applyFont="1" applyFill="1" applyBorder="1" applyAlignment="1">
      <alignment vertical="top" readingOrder="1"/>
    </xf>
    <xf numFmtId="0" fontId="21" fillId="0" borderId="1" xfId="0" applyNumberFormat="1" applyFont="1" applyFill="1" applyBorder="1" applyAlignment="1">
      <alignment horizontal="left" vertical="top" wrapText="1" readingOrder="1"/>
    </xf>
    <xf numFmtId="0" fontId="20" fillId="0" borderId="11" xfId="0" applyNumberFormat="1" applyFont="1" applyFill="1" applyBorder="1" applyAlignment="1">
      <alignment horizontal="left" vertical="top" wrapText="1" readingOrder="1"/>
    </xf>
    <xf numFmtId="0" fontId="0" fillId="0" borderId="0" xfId="0"/>
    <xf numFmtId="165" fontId="0" fillId="0" borderId="0" xfId="1" applyNumberFormat="1" applyFont="1"/>
    <xf numFmtId="164" fontId="7" fillId="0" borderId="0" xfId="59" applyNumberFormat="1" applyFont="1" applyBorder="1" applyProtection="1"/>
    <xf numFmtId="164" fontId="3" fillId="0" borderId="0" xfId="59" applyNumberFormat="1" applyFont="1" applyBorder="1" applyProtection="1"/>
    <xf numFmtId="164" fontId="7" fillId="0" borderId="0" xfId="60" applyNumberFormat="1" applyFont="1" applyProtection="1"/>
    <xf numFmtId="164" fontId="7" fillId="0" borderId="0" xfId="61" applyNumberFormat="1" applyFont="1" applyBorder="1" applyProtection="1"/>
    <xf numFmtId="164" fontId="3" fillId="0" borderId="0" xfId="61" applyNumberFormat="1" applyFont="1" applyProtection="1"/>
    <xf numFmtId="0" fontId="3" fillId="0" borderId="0" xfId="59" applyFont="1" applyBorder="1"/>
    <xf numFmtId="164" fontId="3" fillId="0" borderId="0" xfId="62" applyNumberFormat="1" applyFont="1" applyBorder="1" applyProtection="1"/>
    <xf numFmtId="164" fontId="3" fillId="0" borderId="0" xfId="62" applyNumberFormat="1" applyFont="1" applyProtection="1"/>
    <xf numFmtId="164" fontId="7" fillId="0" borderId="0" xfId="62" applyNumberFormat="1" applyFont="1" applyBorder="1" applyProtection="1"/>
    <xf numFmtId="164" fontId="7" fillId="0" borderId="8" xfId="62" applyNumberFormat="1" applyFont="1" applyBorder="1" applyProtection="1">
      <protection locked="0"/>
    </xf>
    <xf numFmtId="164" fontId="7" fillId="0" borderId="10" xfId="62" applyNumberFormat="1" applyFont="1" applyBorder="1" applyProtection="1">
      <protection locked="0"/>
    </xf>
    <xf numFmtId="164" fontId="3" fillId="0" borderId="8" xfId="62" applyNumberFormat="1" applyFont="1" applyBorder="1" applyProtection="1">
      <protection locked="0"/>
    </xf>
    <xf numFmtId="164" fontId="3" fillId="0" borderId="9" xfId="62" applyNumberFormat="1" applyFont="1" applyBorder="1" applyProtection="1">
      <protection locked="0"/>
    </xf>
    <xf numFmtId="164" fontId="3" fillId="0" borderId="10" xfId="62" applyNumberFormat="1" applyFont="1" applyBorder="1" applyProtection="1">
      <protection locked="0"/>
    </xf>
    <xf numFmtId="49" fontId="3" fillId="0" borderId="0" xfId="62" applyNumberFormat="1" applyFont="1" applyBorder="1" applyProtection="1">
      <protection locked="0"/>
    </xf>
    <xf numFmtId="49" fontId="3" fillId="0" borderId="0" xfId="62" applyNumberFormat="1" applyFont="1" applyBorder="1" applyProtection="1"/>
    <xf numFmtId="0" fontId="25" fillId="0" borderId="0" xfId="0" applyFont="1" applyAlignment="1">
      <alignment vertical="center"/>
    </xf>
    <xf numFmtId="49" fontId="3" fillId="0" borderId="8" xfId="62" applyNumberFormat="1" applyFont="1" applyBorder="1" applyProtection="1">
      <protection locked="0"/>
    </xf>
    <xf numFmtId="49" fontId="3" fillId="0" borderId="10" xfId="62" applyNumberFormat="1" applyFont="1" applyBorder="1" applyProtection="1">
      <protection locked="0"/>
    </xf>
    <xf numFmtId="164" fontId="3" fillId="0" borderId="19" xfId="59" applyNumberFormat="1" applyFont="1" applyFill="1" applyBorder="1" applyProtection="1"/>
    <xf numFmtId="164" fontId="7" fillId="0" borderId="13" xfId="59" applyNumberFormat="1" applyFont="1" applyFill="1" applyBorder="1" applyAlignment="1" applyProtection="1">
      <alignment horizontal="center"/>
    </xf>
    <xf numFmtId="164" fontId="7" fillId="0" borderId="19" xfId="59" applyNumberFormat="1" applyFont="1" applyFill="1" applyBorder="1" applyAlignment="1" applyProtection="1">
      <alignment horizontal="center"/>
    </xf>
    <xf numFmtId="0" fontId="3" fillId="0" borderId="13" xfId="0" applyFont="1" applyBorder="1"/>
    <xf numFmtId="164" fontId="7" fillId="0" borderId="14" xfId="59" applyNumberFormat="1" applyFont="1" applyFill="1" applyBorder="1" applyAlignment="1" applyProtection="1">
      <alignment horizontal="center"/>
    </xf>
    <xf numFmtId="164" fontId="3" fillId="0" borderId="20" xfId="59" applyNumberFormat="1" applyFont="1" applyBorder="1" applyProtection="1"/>
    <xf numFmtId="164" fontId="7" fillId="0" borderId="15" xfId="59" applyNumberFormat="1" applyFont="1" applyBorder="1" applyAlignment="1" applyProtection="1">
      <alignment horizontal="center"/>
    </xf>
    <xf numFmtId="164" fontId="7" fillId="0" borderId="15" xfId="59" applyNumberFormat="1" applyFont="1" applyFill="1" applyBorder="1" applyAlignment="1" applyProtection="1">
      <alignment horizontal="center"/>
    </xf>
    <xf numFmtId="164" fontId="7" fillId="0" borderId="16" xfId="59" applyNumberFormat="1" applyFont="1" applyBorder="1" applyProtection="1"/>
    <xf numFmtId="164" fontId="7" fillId="0" borderId="7" xfId="59" applyNumberFormat="1" applyFont="1" applyBorder="1" applyAlignment="1" applyProtection="1">
      <alignment horizontal="center"/>
    </xf>
    <xf numFmtId="164" fontId="3" fillId="0" borderId="7" xfId="59" applyNumberFormat="1" applyFont="1" applyBorder="1" applyProtection="1"/>
    <xf numFmtId="164" fontId="3" fillId="0" borderId="7" xfId="59" applyNumberFormat="1" applyFont="1" applyBorder="1" applyProtection="1">
      <protection locked="0"/>
    </xf>
    <xf numFmtId="164" fontId="3" fillId="0" borderId="1" xfId="59" applyNumberFormat="1" applyFont="1" applyBorder="1" applyProtection="1"/>
    <xf numFmtId="6" fontId="3" fillId="0" borderId="7" xfId="59" applyNumberFormat="1" applyFont="1" applyBorder="1" applyAlignment="1" applyProtection="1">
      <protection locked="0"/>
    </xf>
    <xf numFmtId="164" fontId="3" fillId="20" borderId="7" xfId="59" applyNumberFormat="1" applyFont="1" applyFill="1" applyBorder="1" applyProtection="1"/>
    <xf numFmtId="164" fontId="3" fillId="6" borderId="7" xfId="59" applyNumberFormat="1" applyFont="1" applyFill="1" applyBorder="1" applyProtection="1"/>
    <xf numFmtId="164" fontId="3" fillId="20" borderId="1" xfId="59" applyNumberFormat="1" applyFont="1" applyFill="1" applyBorder="1" applyProtection="1"/>
    <xf numFmtId="164" fontId="3" fillId="0" borderId="1" xfId="59" applyNumberFormat="1" applyFont="1" applyBorder="1" applyProtection="1">
      <protection locked="0"/>
    </xf>
    <xf numFmtId="164" fontId="3" fillId="6" borderId="1" xfId="59" applyNumberFormat="1" applyFont="1" applyFill="1" applyBorder="1" applyProtection="1"/>
    <xf numFmtId="6" fontId="3" fillId="6" borderId="7" xfId="59" applyNumberFormat="1" applyFont="1" applyFill="1" applyBorder="1" applyProtection="1"/>
    <xf numFmtId="49" fontId="3" fillId="0" borderId="8" xfId="62" applyNumberFormat="1" applyFont="1" applyBorder="1" applyAlignment="1" applyProtection="1">
      <alignment horizontal="left" indent="1"/>
      <protection locked="0"/>
    </xf>
    <xf numFmtId="0" fontId="21" fillId="0" borderId="1" xfId="0" applyNumberFormat="1" applyFont="1" applyFill="1" applyBorder="1" applyAlignment="1" applyProtection="1">
      <alignment horizontal="left" vertical="top" wrapText="1" readingOrder="1"/>
    </xf>
    <xf numFmtId="0" fontId="3" fillId="0" borderId="0" xfId="0" applyNumberFormat="1" applyFont="1" applyFill="1" applyBorder="1" applyAlignment="1">
      <alignment vertical="top"/>
    </xf>
    <xf numFmtId="49" fontId="17" fillId="0" borderId="8" xfId="4" applyNumberFormat="1" applyBorder="1" applyAlignment="1" applyProtection="1">
      <protection locked="0"/>
    </xf>
    <xf numFmtId="0" fontId="21" fillId="20" borderId="1" xfId="0" applyNumberFormat="1" applyFont="1" applyFill="1" applyBorder="1" applyAlignment="1" applyProtection="1">
      <alignment horizontal="left" vertical="top" wrapText="1" readingOrder="1"/>
    </xf>
    <xf numFmtId="168" fontId="3" fillId="0" borderId="0" xfId="0" applyNumberFormat="1" applyFont="1" applyProtection="1">
      <protection locked="0"/>
    </xf>
    <xf numFmtId="44" fontId="21" fillId="21" borderId="1" xfId="1" applyFont="1" applyFill="1" applyBorder="1" applyAlignment="1" applyProtection="1">
      <alignment horizontal="right"/>
      <protection locked="0"/>
    </xf>
    <xf numFmtId="44" fontId="3" fillId="6" borderId="1" xfId="1" applyFont="1" applyFill="1" applyBorder="1" applyAlignment="1"/>
    <xf numFmtId="44" fontId="3" fillId="6" borderId="1" xfId="1" applyFont="1" applyFill="1" applyBorder="1" applyAlignment="1" applyProtection="1"/>
    <xf numFmtId="0" fontId="7" fillId="0" borderId="1" xfId="0" applyFont="1" applyBorder="1" applyAlignment="1">
      <alignment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3" fillId="0" borderId="0" xfId="0" applyFont="1" applyAlignment="1">
      <alignment wrapText="1"/>
    </xf>
    <xf numFmtId="0" fontId="7" fillId="0" borderId="1" xfId="0" applyFont="1" applyBorder="1" applyAlignment="1">
      <alignment horizontal="left" wrapText="1"/>
    </xf>
    <xf numFmtId="0" fontId="7" fillId="0" borderId="2" xfId="0" applyFont="1" applyFill="1" applyBorder="1"/>
    <xf numFmtId="0" fontId="7" fillId="22" borderId="1" xfId="0" applyFont="1" applyFill="1" applyBorder="1" applyAlignment="1">
      <alignment horizontal="left" wrapText="1"/>
    </xf>
    <xf numFmtId="0" fontId="7" fillId="0" borderId="1" xfId="0" applyFont="1" applyFill="1" applyBorder="1"/>
    <xf numFmtId="0" fontId="7" fillId="22" borderId="1" xfId="0" applyFont="1" applyFill="1" applyBorder="1"/>
    <xf numFmtId="0" fontId="3" fillId="0" borderId="1" xfId="0" applyFont="1" applyBorder="1" applyAlignment="1">
      <alignment horizontal="left"/>
    </xf>
    <xf numFmtId="0" fontId="22" fillId="0" borderId="1" xfId="0" applyFont="1" applyBorder="1" applyAlignment="1">
      <alignment horizontal="left" wrapText="1"/>
    </xf>
    <xf numFmtId="0" fontId="3" fillId="0" borderId="1" xfId="0" applyFont="1" applyFill="1" applyBorder="1"/>
    <xf numFmtId="0" fontId="3" fillId="23" borderId="1" xfId="0" applyFont="1" applyFill="1" applyBorder="1"/>
    <xf numFmtId="0" fontId="3" fillId="18" borderId="1" xfId="0" applyFont="1" applyFill="1" applyBorder="1" applyAlignment="1">
      <alignment horizontal="left"/>
    </xf>
    <xf numFmtId="0" fontId="3" fillId="18" borderId="1" xfId="0" applyFont="1" applyFill="1" applyBorder="1" applyAlignment="1">
      <alignment horizontal="left" wrapText="1"/>
    </xf>
    <xf numFmtId="0" fontId="3" fillId="6" borderId="1" xfId="0" applyFont="1" applyFill="1" applyBorder="1"/>
    <xf numFmtId="0" fontId="3" fillId="14" borderId="1" xfId="0" applyFont="1" applyFill="1" applyBorder="1" applyAlignment="1">
      <alignment horizontal="left"/>
    </xf>
    <xf numFmtId="0" fontId="3" fillId="14" borderId="1" xfId="0" applyFont="1" applyFill="1" applyBorder="1" applyAlignment="1">
      <alignment horizontal="left" wrapText="1"/>
    </xf>
    <xf numFmtId="0" fontId="22" fillId="18" borderId="1" xfId="0" applyFont="1" applyFill="1" applyBorder="1" applyAlignment="1">
      <alignment horizontal="left" wrapText="1"/>
    </xf>
    <xf numFmtId="0" fontId="3" fillId="24" borderId="1" xfId="0" applyFont="1" applyFill="1" applyBorder="1" applyAlignment="1">
      <alignment horizontal="left"/>
    </xf>
    <xf numFmtId="0" fontId="3" fillId="24" borderId="1" xfId="0" applyFont="1" applyFill="1" applyBorder="1" applyAlignment="1">
      <alignment horizontal="left" wrapText="1"/>
    </xf>
    <xf numFmtId="0" fontId="22" fillId="0" borderId="1" xfId="0" applyFont="1" applyFill="1" applyBorder="1" applyAlignment="1">
      <alignment horizontal="left" wrapText="1"/>
    </xf>
    <xf numFmtId="0" fontId="3" fillId="0" borderId="1" xfId="0" applyFont="1" applyFill="1" applyBorder="1" applyAlignment="1">
      <alignment horizontal="left"/>
    </xf>
    <xf numFmtId="0" fontId="22" fillId="24" borderId="1" xfId="0" applyFont="1" applyFill="1" applyBorder="1" applyAlignment="1">
      <alignment horizontal="left" wrapText="1"/>
    </xf>
    <xf numFmtId="0" fontId="28" fillId="18" borderId="1" xfId="0" applyFont="1" applyFill="1" applyBorder="1" applyAlignment="1">
      <alignment horizontal="left" wrapText="1"/>
    </xf>
    <xf numFmtId="0" fontId="3" fillId="19" borderId="1" xfId="0" applyFont="1" applyFill="1" applyBorder="1" applyAlignment="1">
      <alignment horizontal="left" wrapText="1"/>
    </xf>
    <xf numFmtId="0" fontId="3" fillId="25" borderId="1" xfId="0" applyFont="1" applyFill="1" applyBorder="1" applyAlignment="1">
      <alignment horizontal="left" wrapText="1"/>
    </xf>
    <xf numFmtId="0" fontId="3" fillId="18" borderId="0" xfId="0" applyFont="1" applyFill="1" applyBorder="1" applyAlignment="1">
      <alignment horizontal="left" wrapText="1"/>
    </xf>
    <xf numFmtId="0" fontId="29" fillId="18" borderId="0" xfId="0" applyFont="1" applyFill="1" applyBorder="1" applyAlignment="1">
      <alignment horizontal="left" wrapText="1"/>
    </xf>
    <xf numFmtId="0" fontId="28" fillId="0" borderId="1" xfId="0" applyFont="1" applyBorder="1" applyAlignment="1">
      <alignment horizontal="left" wrapText="1"/>
    </xf>
    <xf numFmtId="0" fontId="28" fillId="26" borderId="1" xfId="0" applyFont="1" applyFill="1" applyBorder="1" applyAlignment="1">
      <alignment horizontal="left" wrapText="1"/>
    </xf>
    <xf numFmtId="0" fontId="30" fillId="26" borderId="1" xfId="0" applyFont="1" applyFill="1" applyBorder="1" applyAlignment="1">
      <alignment horizontal="left" wrapText="1"/>
    </xf>
    <xf numFmtId="0" fontId="28" fillId="14" borderId="1" xfId="0" applyFont="1" applyFill="1" applyBorder="1" applyAlignment="1">
      <alignment horizontal="left" wrapText="1"/>
    </xf>
    <xf numFmtId="0" fontId="3" fillId="27" borderId="1" xfId="0" applyFont="1" applyFill="1" applyBorder="1" applyAlignment="1">
      <alignment horizontal="left"/>
    </xf>
    <xf numFmtId="0" fontId="3" fillId="27" borderId="1" xfId="0" applyFont="1" applyFill="1" applyBorder="1" applyAlignment="1">
      <alignment horizontal="left" wrapText="1"/>
    </xf>
    <xf numFmtId="6" fontId="13" fillId="2" borderId="0" xfId="26" applyNumberFormat="1" applyFont="1" applyFill="1" applyBorder="1" applyAlignment="1">
      <alignment horizontal="right"/>
    </xf>
    <xf numFmtId="0" fontId="3" fillId="0" borderId="1" xfId="0" applyFont="1" applyBorder="1" applyAlignment="1">
      <alignment wrapText="1"/>
    </xf>
    <xf numFmtId="0" fontId="7" fillId="0" borderId="0" xfId="0" applyFont="1" applyAlignment="1">
      <alignment horizontal="right"/>
    </xf>
    <xf numFmtId="0" fontId="3" fillId="0" borderId="0" xfId="0" applyFont="1" applyAlignment="1">
      <alignment horizontal="right"/>
    </xf>
    <xf numFmtId="0" fontId="20" fillId="28" borderId="1" xfId="0" applyNumberFormat="1" applyFont="1" applyFill="1" applyBorder="1" applyAlignment="1" applyProtection="1">
      <alignment horizontal="center" vertical="top" wrapText="1" readingOrder="1"/>
    </xf>
    <xf numFmtId="0" fontId="20" fillId="28" borderId="8" xfId="0" applyNumberFormat="1" applyFont="1" applyFill="1" applyBorder="1" applyAlignment="1">
      <alignment vertical="top" readingOrder="1"/>
    </xf>
    <xf numFmtId="0" fontId="20" fillId="28" borderId="9" xfId="0" applyNumberFormat="1" applyFont="1" applyFill="1" applyBorder="1" applyAlignment="1">
      <alignment vertical="top" readingOrder="1"/>
    </xf>
    <xf numFmtId="0" fontId="3" fillId="28" borderId="9" xfId="0" applyFont="1" applyFill="1" applyBorder="1"/>
    <xf numFmtId="0" fontId="0" fillId="0" borderId="0" xfId="0" applyAlignment="1"/>
    <xf numFmtId="44" fontId="20" fillId="0" borderId="0" xfId="0" applyNumberFormat="1" applyFont="1" applyFill="1" applyBorder="1" applyAlignment="1">
      <alignment horizontal="left" vertical="top" wrapText="1" readingOrder="1"/>
    </xf>
    <xf numFmtId="0" fontId="20" fillId="28" borderId="23" xfId="0" applyNumberFormat="1" applyFont="1" applyFill="1" applyBorder="1" applyAlignment="1">
      <alignment vertical="top" readingOrder="1"/>
    </xf>
    <xf numFmtId="0" fontId="3" fillId="0" borderId="23" xfId="0" applyFont="1" applyBorder="1"/>
    <xf numFmtId="44" fontId="7" fillId="0" borderId="23" xfId="1" applyFont="1" applyBorder="1"/>
    <xf numFmtId="0" fontId="3" fillId="0" borderId="23" xfId="0" applyFont="1" applyBorder="1" applyAlignment="1">
      <alignment horizontal="right"/>
    </xf>
    <xf numFmtId="44" fontId="20" fillId="0" borderId="23" xfId="0" applyNumberFormat="1" applyFont="1" applyFill="1" applyBorder="1" applyAlignment="1">
      <alignment horizontal="left" vertical="top" wrapText="1" readingOrder="1"/>
    </xf>
    <xf numFmtId="0" fontId="20" fillId="0" borderId="23" xfId="0" applyNumberFormat="1" applyFont="1" applyFill="1" applyBorder="1" applyAlignment="1">
      <alignment vertical="top" readingOrder="1"/>
    </xf>
    <xf numFmtId="0" fontId="3" fillId="19" borderId="23" xfId="0" applyNumberFormat="1" applyFont="1" applyFill="1" applyBorder="1" applyAlignment="1">
      <alignment vertical="top"/>
    </xf>
    <xf numFmtId="0" fontId="20" fillId="19" borderId="23" xfId="0" applyNumberFormat="1" applyFont="1" applyFill="1" applyBorder="1" applyAlignment="1">
      <alignment vertical="top" readingOrder="1"/>
    </xf>
    <xf numFmtId="0" fontId="20" fillId="28" borderId="7" xfId="0" applyNumberFormat="1" applyFont="1" applyFill="1" applyBorder="1" applyAlignment="1" applyProtection="1">
      <alignment horizontal="center" vertical="top" wrapText="1" readingOrder="1"/>
    </xf>
    <xf numFmtId="0" fontId="20" fillId="29" borderId="7" xfId="0" applyNumberFormat="1" applyFont="1" applyFill="1" applyBorder="1" applyAlignment="1" applyProtection="1">
      <alignment horizontal="center" vertical="top" wrapText="1" readingOrder="1"/>
    </xf>
    <xf numFmtId="0" fontId="20" fillId="29" borderId="23" xfId="0" applyNumberFormat="1" applyFont="1" applyFill="1" applyBorder="1" applyAlignment="1">
      <alignment vertical="top" readingOrder="1"/>
    </xf>
    <xf numFmtId="0" fontId="3" fillId="29" borderId="23" xfId="0" applyFont="1" applyFill="1" applyBorder="1"/>
    <xf numFmtId="169" fontId="13" fillId="7" borderId="1" xfId="1" applyNumberFormat="1" applyFont="1" applyFill="1" applyBorder="1" applyAlignment="1">
      <alignment horizontal="right"/>
    </xf>
    <xf numFmtId="169" fontId="13" fillId="8" borderId="1" xfId="1" applyNumberFormat="1" applyFont="1" applyFill="1" applyBorder="1" applyAlignment="1">
      <alignment horizontal="right"/>
    </xf>
    <xf numFmtId="169" fontId="13" fillId="9" borderId="1" xfId="1" applyNumberFormat="1" applyFont="1" applyFill="1" applyBorder="1" applyAlignment="1">
      <alignment horizontal="right"/>
    </xf>
    <xf numFmtId="169" fontId="13" fillId="10" borderId="1" xfId="1" applyNumberFormat="1" applyFont="1" applyFill="1" applyBorder="1" applyAlignment="1">
      <alignment horizontal="right"/>
    </xf>
    <xf numFmtId="169" fontId="13" fillId="4" borderId="1" xfId="1" applyNumberFormat="1" applyFont="1" applyFill="1" applyBorder="1" applyAlignment="1">
      <alignment horizontal="right"/>
    </xf>
    <xf numFmtId="169" fontId="13" fillId="11" borderId="1" xfId="0" applyNumberFormat="1" applyFont="1" applyFill="1" applyBorder="1"/>
    <xf numFmtId="169" fontId="13" fillId="10" borderId="1" xfId="0" applyNumberFormat="1" applyFont="1" applyFill="1" applyBorder="1"/>
    <xf numFmtId="169" fontId="13" fillId="12" borderId="1" xfId="0" applyNumberFormat="1" applyFont="1" applyFill="1" applyBorder="1"/>
    <xf numFmtId="169" fontId="13" fillId="15" borderId="1" xfId="0" applyNumberFormat="1" applyFont="1" applyFill="1" applyBorder="1"/>
    <xf numFmtId="169" fontId="13" fillId="11" borderId="7" xfId="0" applyNumberFormat="1" applyFont="1" applyFill="1" applyBorder="1" applyAlignment="1">
      <alignment horizontal="right"/>
    </xf>
    <xf numFmtId="169" fontId="13" fillId="2" borderId="7" xfId="26" applyNumberFormat="1" applyFont="1" applyFill="1" applyBorder="1" applyAlignment="1">
      <alignment horizontal="right"/>
    </xf>
    <xf numFmtId="169" fontId="9" fillId="14" borderId="7" xfId="1" applyNumberFormat="1" applyFont="1" applyFill="1" applyBorder="1" applyAlignment="1">
      <alignment horizontal="right"/>
    </xf>
    <xf numFmtId="169" fontId="9" fillId="17" borderId="7" xfId="1" applyNumberFormat="1" applyFont="1" applyFill="1" applyBorder="1" applyAlignment="1">
      <alignment horizontal="right"/>
    </xf>
    <xf numFmtId="0" fontId="6" fillId="30" borderId="0" xfId="0" applyFont="1" applyFill="1"/>
    <xf numFmtId="0" fontId="5" fillId="30" borderId="0" xfId="0" applyFont="1" applyFill="1"/>
    <xf numFmtId="0" fontId="6" fillId="30" borderId="0" xfId="0" applyFont="1" applyFill="1" applyAlignment="1">
      <alignment horizontal="right"/>
    </xf>
    <xf numFmtId="0" fontId="5" fillId="30" borderId="0" xfId="0" applyFont="1" applyFill="1" applyAlignment="1">
      <alignment horizontal="left"/>
    </xf>
    <xf numFmtId="9" fontId="0" fillId="0" borderId="0" xfId="27" applyFont="1"/>
    <xf numFmtId="44" fontId="0" fillId="0" borderId="0" xfId="1" applyFont="1"/>
    <xf numFmtId="41" fontId="7" fillId="0" borderId="0" xfId="0" applyNumberFormat="1" applyFont="1" applyFill="1" applyAlignment="1">
      <alignment horizontal="center"/>
    </xf>
    <xf numFmtId="0" fontId="7" fillId="0" borderId="0" xfId="0" applyFont="1" applyAlignment="1">
      <alignment horizontal="center"/>
    </xf>
    <xf numFmtId="41" fontId="7" fillId="0" borderId="0" xfId="0" applyNumberFormat="1" applyFont="1" applyFill="1" applyAlignment="1">
      <alignment horizontal="left"/>
    </xf>
    <xf numFmtId="0" fontId="7" fillId="0" borderId="0" xfId="0" applyFont="1" applyAlignment="1">
      <alignment horizontal="left"/>
    </xf>
    <xf numFmtId="44" fontId="21" fillId="20" borderId="1" xfId="1" applyFont="1" applyFill="1" applyBorder="1" applyAlignment="1" applyProtection="1">
      <alignment horizontal="right"/>
    </xf>
    <xf numFmtId="0" fontId="3" fillId="0" borderId="0" xfId="0" applyFont="1" applyBorder="1"/>
    <xf numFmtId="0" fontId="3" fillId="19" borderId="2" xfId="0" applyNumberFormat="1" applyFont="1" applyFill="1" applyBorder="1" applyAlignment="1">
      <alignment vertical="top"/>
    </xf>
    <xf numFmtId="0" fontId="3" fillId="0" borderId="2" xfId="0" applyFont="1" applyBorder="1"/>
    <xf numFmtId="0" fontId="5" fillId="3" borderId="24" xfId="0" applyFont="1" applyFill="1" applyBorder="1" applyAlignment="1" applyProtection="1">
      <alignment horizontal="center"/>
      <protection locked="0"/>
    </xf>
    <xf numFmtId="49" fontId="5" fillId="3" borderId="24" xfId="0" applyNumberFormat="1" applyFont="1" applyFill="1" applyBorder="1" applyAlignment="1" applyProtection="1">
      <alignment horizontal="center"/>
      <protection locked="0"/>
    </xf>
    <xf numFmtId="0" fontId="7" fillId="0" borderId="24" xfId="0" applyFont="1" applyBorder="1" applyAlignment="1">
      <alignment horizontal="right"/>
    </xf>
    <xf numFmtId="0" fontId="3" fillId="0" borderId="25" xfId="0" applyFont="1" applyBorder="1"/>
    <xf numFmtId="44" fontId="7" fillId="0" borderId="26" xfId="1" applyFont="1" applyBorder="1"/>
    <xf numFmtId="44" fontId="20" fillId="0" borderId="26" xfId="0" applyNumberFormat="1" applyFont="1" applyFill="1" applyBorder="1" applyAlignment="1">
      <alignment horizontal="left" vertical="top" wrapText="1" readingOrder="1"/>
    </xf>
    <xf numFmtId="44" fontId="7" fillId="0" borderId="0" xfId="1" applyFont="1" applyBorder="1"/>
    <xf numFmtId="0" fontId="3" fillId="0" borderId="0" xfId="0" applyFont="1" applyBorder="1" applyAlignment="1">
      <alignment horizontal="right"/>
    </xf>
    <xf numFmtId="0" fontId="3" fillId="0" borderId="0" xfId="0" applyFont="1" applyAlignment="1">
      <alignment horizontal="center"/>
    </xf>
    <xf numFmtId="0" fontId="7" fillId="0" borderId="0" xfId="0" applyFont="1" applyAlignment="1" applyProtection="1"/>
    <xf numFmtId="41" fontId="7" fillId="28" borderId="1" xfId="0" applyNumberFormat="1" applyFont="1" applyFill="1" applyBorder="1" applyAlignment="1">
      <alignment vertical="top" wrapText="1"/>
    </xf>
    <xf numFmtId="0" fontId="3" fillId="6" borderId="1" xfId="0" applyFont="1" applyFill="1" applyBorder="1" applyProtection="1">
      <protection locked="0"/>
    </xf>
    <xf numFmtId="0" fontId="20" fillId="19" borderId="0" xfId="0" applyNumberFormat="1" applyFont="1" applyFill="1" applyBorder="1" applyAlignment="1">
      <alignment vertical="top" readingOrder="1"/>
    </xf>
    <xf numFmtId="0" fontId="20" fillId="0" borderId="24" xfId="0" applyNumberFormat="1" applyFont="1" applyFill="1" applyBorder="1" applyAlignment="1">
      <alignment horizontal="right" vertical="top" wrapText="1" readingOrder="1"/>
    </xf>
    <xf numFmtId="0" fontId="20" fillId="0" borderId="0" xfId="0" applyNumberFormat="1" applyFont="1" applyFill="1" applyBorder="1" applyAlignment="1">
      <alignment horizontal="right" vertical="top" wrapText="1" readingOrder="1"/>
    </xf>
    <xf numFmtId="0" fontId="21" fillId="0" borderId="0" xfId="0" applyNumberFormat="1" applyFont="1" applyFill="1" applyBorder="1" applyAlignment="1">
      <alignment vertical="top" readingOrder="1"/>
    </xf>
    <xf numFmtId="0" fontId="20" fillId="0" borderId="23" xfId="0" applyNumberFormat="1" applyFont="1" applyFill="1" applyBorder="1" applyAlignment="1">
      <alignment horizontal="right" vertical="top" wrapText="1" readingOrder="1"/>
    </xf>
    <xf numFmtId="0" fontId="3" fillId="0" borderId="18" xfId="0" applyFont="1" applyFill="1" applyBorder="1"/>
    <xf numFmtId="44" fontId="21" fillId="0" borderId="1" xfId="1" applyFont="1" applyFill="1" applyBorder="1" applyAlignment="1" applyProtection="1">
      <alignment horizontal="right"/>
    </xf>
    <xf numFmtId="0" fontId="3" fillId="0" borderId="10" xfId="0" applyFont="1" applyFill="1" applyBorder="1"/>
    <xf numFmtId="0" fontId="3" fillId="20" borderId="18" xfId="0" applyFont="1" applyFill="1" applyBorder="1"/>
    <xf numFmtId="0" fontId="3" fillId="20" borderId="10" xfId="0" applyFont="1" applyFill="1" applyBorder="1"/>
    <xf numFmtId="0" fontId="21" fillId="10" borderId="1" xfId="0" applyNumberFormat="1" applyFont="1" applyFill="1" applyBorder="1" applyAlignment="1">
      <alignment horizontal="left" vertical="top" wrapText="1" readingOrder="1"/>
    </xf>
    <xf numFmtId="0" fontId="21" fillId="20" borderId="1" xfId="0" applyNumberFormat="1" applyFont="1" applyFill="1" applyBorder="1" applyAlignment="1">
      <alignment horizontal="left" vertical="top" wrapText="1" readingOrder="1"/>
    </xf>
    <xf numFmtId="0" fontId="7" fillId="0" borderId="0" xfId="0" applyFont="1" applyAlignment="1"/>
    <xf numFmtId="0" fontId="0" fillId="0" borderId="0" xfId="0" applyNumberFormat="1"/>
    <xf numFmtId="0" fontId="6" fillId="18" borderId="0" xfId="0" applyFont="1" applyFill="1" applyBorder="1"/>
    <xf numFmtId="0" fontId="0" fillId="18" borderId="0" xfId="0" applyFill="1" applyBorder="1"/>
    <xf numFmtId="0" fontId="3" fillId="18" borderId="1" xfId="0" applyFont="1" applyFill="1" applyBorder="1" applyAlignment="1" applyProtection="1">
      <alignment horizontal="center"/>
    </xf>
    <xf numFmtId="43" fontId="6" fillId="18" borderId="3" xfId="50" applyFont="1" applyFill="1" applyBorder="1" applyProtection="1"/>
    <xf numFmtId="0" fontId="6" fillId="18" borderId="3" xfId="0" applyFont="1" applyFill="1" applyBorder="1" applyProtection="1">
      <protection locked="0"/>
    </xf>
    <xf numFmtId="0" fontId="5" fillId="18" borderId="0" xfId="0" applyFont="1" applyFill="1" applyBorder="1" applyProtection="1">
      <protection locked="0"/>
    </xf>
    <xf numFmtId="0" fontId="0" fillId="18" borderId="0" xfId="0" applyFill="1" applyBorder="1" applyProtection="1">
      <protection locked="0"/>
    </xf>
    <xf numFmtId="0" fontId="5" fillId="18" borderId="0" xfId="0" quotePrefix="1" applyFont="1" applyFill="1" applyBorder="1" applyProtection="1">
      <protection locked="0"/>
    </xf>
    <xf numFmtId="14" fontId="6" fillId="18" borderId="3" xfId="0" applyNumberFormat="1" applyFont="1" applyFill="1" applyBorder="1" applyProtection="1">
      <protection locked="0"/>
    </xf>
    <xf numFmtId="0" fontId="3" fillId="18" borderId="0" xfId="0" applyFont="1" applyFill="1" applyBorder="1" applyProtection="1">
      <protection locked="0"/>
    </xf>
    <xf numFmtId="0" fontId="3" fillId="18" borderId="0" xfId="0" quotePrefix="1" applyFont="1" applyFill="1" applyBorder="1" applyProtection="1">
      <protection locked="0"/>
    </xf>
    <xf numFmtId="0" fontId="3" fillId="18" borderId="1" xfId="0" applyFont="1" applyFill="1" applyBorder="1" applyProtection="1">
      <protection locked="0"/>
    </xf>
    <xf numFmtId="0" fontId="0" fillId="18" borderId="29" xfId="0" applyFill="1" applyBorder="1"/>
    <xf numFmtId="0" fontId="0" fillId="18" borderId="30" xfId="0" applyFill="1" applyBorder="1"/>
    <xf numFmtId="0" fontId="0" fillId="18" borderId="12" xfId="0" applyFill="1" applyBorder="1"/>
    <xf numFmtId="0" fontId="0" fillId="18" borderId="31" xfId="0" applyFill="1" applyBorder="1"/>
    <xf numFmtId="0" fontId="0" fillId="18" borderId="32" xfId="0" applyFill="1" applyBorder="1"/>
    <xf numFmtId="0" fontId="6" fillId="18" borderId="31" xfId="0" applyFont="1" applyFill="1" applyBorder="1"/>
    <xf numFmtId="0" fontId="6" fillId="18" borderId="32" xfId="0" applyFont="1" applyFill="1" applyBorder="1"/>
    <xf numFmtId="0" fontId="7" fillId="18" borderId="31" xfId="0" applyFont="1" applyFill="1" applyBorder="1" applyProtection="1"/>
    <xf numFmtId="49" fontId="7" fillId="18" borderId="0" xfId="0" applyNumberFormat="1" applyFont="1" applyFill="1" applyBorder="1" applyProtection="1"/>
    <xf numFmtId="0" fontId="0" fillId="18" borderId="0" xfId="0" applyFill="1" applyBorder="1" applyAlignment="1" applyProtection="1">
      <alignment horizontal="center"/>
    </xf>
    <xf numFmtId="0" fontId="0" fillId="18" borderId="0" xfId="0" applyFill="1" applyBorder="1" applyProtection="1"/>
    <xf numFmtId="0" fontId="5" fillId="18" borderId="0" xfId="0" applyFont="1" applyFill="1" applyBorder="1" applyProtection="1"/>
    <xf numFmtId="0" fontId="0" fillId="18" borderId="31" xfId="0" applyFill="1" applyBorder="1" applyProtection="1"/>
    <xf numFmtId="0" fontId="0" fillId="18" borderId="32" xfId="0" applyFill="1" applyBorder="1" applyProtection="1"/>
    <xf numFmtId="14" fontId="0" fillId="18" borderId="31" xfId="0" applyNumberFormat="1" applyFill="1" applyBorder="1" applyProtection="1"/>
    <xf numFmtId="0" fontId="7" fillId="18" borderId="0" xfId="0" applyFont="1" applyFill="1" applyBorder="1" applyProtection="1"/>
    <xf numFmtId="0" fontId="5" fillId="18" borderId="0" xfId="0" applyFont="1" applyFill="1" applyBorder="1" applyAlignment="1" applyProtection="1">
      <alignment horizontal="center"/>
    </xf>
    <xf numFmtId="10" fontId="6" fillId="18" borderId="4" xfId="0" applyNumberFormat="1" applyFont="1" applyFill="1" applyBorder="1" applyProtection="1"/>
    <xf numFmtId="0" fontId="7" fillId="18" borderId="32" xfId="0" applyFont="1" applyFill="1" applyBorder="1" applyProtection="1"/>
    <xf numFmtId="0" fontId="5" fillId="18" borderId="31" xfId="0" applyFont="1" applyFill="1" applyBorder="1" applyProtection="1">
      <protection locked="0"/>
    </xf>
    <xf numFmtId="0" fontId="6" fillId="18" borderId="4" xfId="0" applyFont="1" applyFill="1" applyBorder="1" applyProtection="1">
      <protection locked="0"/>
    </xf>
    <xf numFmtId="0" fontId="0" fillId="18" borderId="31" xfId="0" applyFill="1" applyBorder="1" applyProtection="1">
      <protection locked="0"/>
    </xf>
    <xf numFmtId="0" fontId="0" fillId="18" borderId="32" xfId="0" applyFill="1" applyBorder="1" applyProtection="1">
      <protection locked="0"/>
    </xf>
    <xf numFmtId="0" fontId="3" fillId="18" borderId="31" xfId="0" applyFont="1" applyFill="1" applyBorder="1" applyProtection="1">
      <protection locked="0"/>
    </xf>
    <xf numFmtId="0" fontId="3" fillId="18" borderId="32" xfId="0" applyFont="1" applyFill="1" applyBorder="1" applyProtection="1">
      <protection locked="0"/>
    </xf>
    <xf numFmtId="0" fontId="0" fillId="18" borderId="37" xfId="0" applyFill="1" applyBorder="1" applyProtection="1">
      <protection locked="0"/>
    </xf>
    <xf numFmtId="0" fontId="0" fillId="18" borderId="3" xfId="0" applyFill="1" applyBorder="1" applyProtection="1">
      <protection locked="0"/>
    </xf>
    <xf numFmtId="0" fontId="0" fillId="18" borderId="4" xfId="0" applyFill="1" applyBorder="1" applyProtection="1">
      <protection locked="0"/>
    </xf>
    <xf numFmtId="41" fontId="0" fillId="0" borderId="0" xfId="0" applyNumberFormat="1"/>
    <xf numFmtId="41" fontId="31" fillId="0" borderId="0" xfId="0" applyNumberFormat="1" applyFont="1"/>
    <xf numFmtId="170" fontId="35" fillId="0" borderId="0" xfId="0" applyNumberFormat="1" applyFont="1"/>
    <xf numFmtId="41" fontId="0" fillId="0" borderId="0" xfId="0" applyNumberFormat="1" applyProtection="1"/>
    <xf numFmtId="41" fontId="34" fillId="0" borderId="0" xfId="0" applyNumberFormat="1" applyFont="1" applyProtection="1"/>
    <xf numFmtId="0" fontId="5" fillId="0" borderId="0" xfId="0" applyFont="1"/>
    <xf numFmtId="0" fontId="0" fillId="0" borderId="0" xfId="0" applyProtection="1"/>
    <xf numFmtId="41" fontId="37" fillId="0" borderId="0" xfId="0" applyNumberFormat="1" applyFont="1" applyProtection="1"/>
    <xf numFmtId="0" fontId="38" fillId="0" borderId="0" xfId="0" applyFont="1"/>
    <xf numFmtId="0" fontId="37" fillId="0" borderId="0" xfId="0" applyFont="1"/>
    <xf numFmtId="44" fontId="34" fillId="4" borderId="0" xfId="1" applyFont="1" applyFill="1"/>
    <xf numFmtId="44" fontId="34" fillId="31" borderId="0" xfId="1" applyFont="1" applyFill="1"/>
    <xf numFmtId="44" fontId="34" fillId="5" borderId="0" xfId="1" applyFont="1" applyFill="1" applyProtection="1"/>
    <xf numFmtId="44" fontId="36" fillId="0" borderId="0" xfId="1" applyFont="1" applyProtection="1"/>
    <xf numFmtId="44" fontId="34" fillId="4" borderId="0" xfId="1" applyFont="1" applyFill="1" applyProtection="1"/>
    <xf numFmtId="44" fontId="39" fillId="0" borderId="0" xfId="1" applyFont="1"/>
    <xf numFmtId="44" fontId="34" fillId="31" borderId="0" xfId="1" applyFont="1" applyFill="1" applyProtection="1"/>
    <xf numFmtId="44" fontId="34" fillId="5" borderId="0" xfId="1" applyFont="1" applyFill="1"/>
    <xf numFmtId="44" fontId="36" fillId="0" borderId="0" xfId="1" applyFont="1"/>
    <xf numFmtId="44" fontId="21" fillId="31" borderId="1" xfId="1" applyFont="1" applyFill="1" applyBorder="1" applyAlignment="1" applyProtection="1">
      <alignment horizontal="right"/>
      <protection locked="0"/>
    </xf>
    <xf numFmtId="44" fontId="21" fillId="4" borderId="1" xfId="1" applyFont="1" applyFill="1" applyBorder="1" applyAlignment="1" applyProtection="1">
      <alignment horizontal="right"/>
      <protection locked="0"/>
    </xf>
    <xf numFmtId="44" fontId="21" fillId="5" borderId="1" xfId="1" applyFont="1" applyFill="1" applyBorder="1" applyAlignment="1" applyProtection="1">
      <alignment horizontal="right"/>
      <protection locked="0"/>
    </xf>
    <xf numFmtId="44" fontId="3" fillId="4" borderId="1" xfId="1" applyFont="1" applyFill="1" applyBorder="1" applyAlignment="1" applyProtection="1">
      <alignment horizontal="right"/>
      <protection locked="0"/>
    </xf>
    <xf numFmtId="44" fontId="21" fillId="21" borderId="1" xfId="1" applyFont="1" applyFill="1" applyBorder="1" applyAlignment="1" applyProtection="1">
      <alignment horizontal="right"/>
    </xf>
    <xf numFmtId="0" fontId="7" fillId="32" borderId="23" xfId="0" applyNumberFormat="1" applyFont="1" applyFill="1" applyBorder="1" applyAlignment="1">
      <alignment vertical="top" readingOrder="1"/>
    </xf>
    <xf numFmtId="0" fontId="3" fillId="0" borderId="0" xfId="0" applyFont="1" applyAlignment="1"/>
    <xf numFmtId="0" fontId="3" fillId="0" borderId="0" xfId="0" applyFont="1" applyAlignment="1">
      <alignment horizontal="center" vertical="center"/>
    </xf>
    <xf numFmtId="9" fontId="0" fillId="0" borderId="0" xfId="27" applyFont="1" applyAlignment="1">
      <alignment horizontal="right"/>
    </xf>
    <xf numFmtId="0" fontId="7" fillId="0" borderId="0" xfId="0" applyFont="1" applyAlignment="1">
      <alignment horizontal="center" vertical="center"/>
    </xf>
    <xf numFmtId="44" fontId="0" fillId="0" borderId="0" xfId="1" applyFont="1" applyAlignment="1">
      <alignment horizontal="right"/>
    </xf>
    <xf numFmtId="0" fontId="33" fillId="0" borderId="0" xfId="0" applyFont="1" applyAlignment="1"/>
    <xf numFmtId="9" fontId="7" fillId="0" borderId="0" xfId="27" applyFont="1" applyAlignment="1"/>
    <xf numFmtId="0" fontId="21" fillId="19" borderId="1" xfId="0" applyNumberFormat="1" applyFont="1" applyFill="1" applyBorder="1" applyAlignment="1">
      <alignment horizontal="left" vertical="top" wrapText="1" readingOrder="1"/>
    </xf>
    <xf numFmtId="44" fontId="0" fillId="0" borderId="0" xfId="27" applyNumberFormat="1" applyFont="1"/>
    <xf numFmtId="0" fontId="37" fillId="0" borderId="0" xfId="0" applyFont="1" applyAlignment="1">
      <alignment horizontal="center"/>
    </xf>
    <xf numFmtId="44" fontId="21" fillId="20" borderId="1" xfId="1" applyFont="1" applyFill="1" applyBorder="1" applyAlignment="1" applyProtection="1">
      <alignment horizontal="right"/>
      <protection locked="0"/>
    </xf>
    <xf numFmtId="0" fontId="10" fillId="17" borderId="22" xfId="0" applyFont="1" applyFill="1" applyBorder="1" applyAlignment="1">
      <alignment horizontal="center" wrapText="1"/>
    </xf>
    <xf numFmtId="0" fontId="0" fillId="0" borderId="17" xfId="0" applyBorder="1" applyAlignment="1">
      <alignment horizontal="center" wrapText="1"/>
    </xf>
    <xf numFmtId="0" fontId="3" fillId="0" borderId="1" xfId="0" applyFont="1" applyBorder="1" applyAlignment="1">
      <alignment wrapText="1"/>
    </xf>
    <xf numFmtId="0" fontId="0" fillId="0" borderId="1" xfId="0" applyBorder="1" applyAlignment="1"/>
    <xf numFmtId="0" fontId="6" fillId="18" borderId="38" xfId="0" applyFont="1" applyFill="1" applyBorder="1" applyAlignment="1" applyProtection="1">
      <alignment horizontal="left"/>
      <protection locked="0"/>
    </xf>
    <xf numFmtId="0" fontId="6" fillId="18" borderId="28" xfId="0" applyFont="1" applyFill="1" applyBorder="1" applyAlignment="1" applyProtection="1">
      <alignment horizontal="left"/>
      <protection locked="0"/>
    </xf>
    <xf numFmtId="0" fontId="6" fillId="18" borderId="39" xfId="0" applyFont="1" applyFill="1" applyBorder="1" applyAlignment="1" applyProtection="1">
      <alignment horizontal="left"/>
      <protection locked="0"/>
    </xf>
    <xf numFmtId="0" fontId="3" fillId="18" borderId="31" xfId="0" applyFont="1" applyFill="1" applyBorder="1" applyAlignment="1" applyProtection="1">
      <alignment horizontal="left"/>
      <protection locked="0"/>
    </xf>
    <xf numFmtId="0" fontId="0" fillId="18" borderId="0" xfId="0" applyFill="1" applyBorder="1" applyAlignment="1" applyProtection="1">
      <alignment horizontal="left"/>
      <protection locked="0"/>
    </xf>
    <xf numFmtId="0" fontId="0" fillId="18" borderId="32" xfId="0" applyFill="1" applyBorder="1" applyAlignment="1" applyProtection="1">
      <alignment horizontal="left"/>
      <protection locked="0"/>
    </xf>
    <xf numFmtId="0" fontId="32" fillId="18" borderId="31" xfId="0" applyFont="1" applyFill="1" applyBorder="1" applyAlignment="1" applyProtection="1">
      <protection locked="0"/>
    </xf>
    <xf numFmtId="0" fontId="32" fillId="18" borderId="0" xfId="0" applyFont="1" applyFill="1" applyBorder="1" applyAlignment="1" applyProtection="1">
      <protection locked="0"/>
    </xf>
    <xf numFmtId="0" fontId="6" fillId="18" borderId="37" xfId="0" applyFont="1" applyFill="1" applyBorder="1" applyAlignment="1" applyProtection="1">
      <alignment horizontal="left"/>
      <protection locked="0"/>
    </xf>
    <xf numFmtId="0" fontId="6" fillId="18" borderId="3" xfId="0" applyFont="1" applyFill="1" applyBorder="1" applyAlignment="1" applyProtection="1">
      <alignment horizontal="left"/>
      <protection locked="0"/>
    </xf>
    <xf numFmtId="0" fontId="6" fillId="18" borderId="4" xfId="0" applyFont="1" applyFill="1" applyBorder="1" applyAlignment="1" applyProtection="1">
      <alignment horizontal="left"/>
      <protection locked="0"/>
    </xf>
    <xf numFmtId="0" fontId="32" fillId="18" borderId="33" xfId="0" applyFont="1" applyFill="1" applyBorder="1" applyAlignment="1" applyProtection="1">
      <protection locked="0"/>
    </xf>
    <xf numFmtId="0" fontId="32" fillId="18" borderId="27" xfId="0" applyFont="1" applyFill="1" applyBorder="1" applyAlignment="1" applyProtection="1">
      <protection locked="0"/>
    </xf>
    <xf numFmtId="0" fontId="32" fillId="18" borderId="34" xfId="0" applyFont="1" applyFill="1" applyBorder="1" applyAlignment="1" applyProtection="1">
      <protection locked="0"/>
    </xf>
    <xf numFmtId="0" fontId="3" fillId="18" borderId="2" xfId="0" applyFont="1" applyFill="1" applyBorder="1" applyAlignment="1" applyProtection="1">
      <alignment horizontal="left"/>
      <protection locked="0"/>
    </xf>
    <xf numFmtId="14" fontId="3" fillId="18" borderId="2" xfId="0" applyNumberFormat="1" applyFont="1" applyFill="1" applyBorder="1" applyAlignment="1" applyProtection="1">
      <alignment horizontal="left"/>
      <protection locked="0"/>
    </xf>
    <xf numFmtId="0" fontId="7" fillId="18" borderId="20" xfId="0" quotePrefix="1" applyFont="1" applyFill="1" applyBorder="1" applyAlignment="1" applyProtection="1"/>
    <xf numFmtId="0" fontId="7" fillId="18" borderId="0" xfId="0" quotePrefix="1" applyFont="1" applyFill="1" applyBorder="1" applyAlignment="1" applyProtection="1"/>
    <xf numFmtId="0" fontId="5" fillId="18" borderId="0" xfId="0" quotePrefix="1" applyFont="1" applyFill="1" applyBorder="1" applyAlignment="1" applyProtection="1">
      <alignment horizontal="left"/>
    </xf>
    <xf numFmtId="0" fontId="5" fillId="18" borderId="0" xfId="0" applyFont="1" applyFill="1" applyBorder="1" applyAlignment="1" applyProtection="1">
      <alignment horizontal="left"/>
    </xf>
    <xf numFmtId="0" fontId="5" fillId="18" borderId="31" xfId="0" applyFont="1" applyFill="1" applyBorder="1" applyAlignment="1" applyProtection="1">
      <protection locked="0"/>
    </xf>
    <xf numFmtId="0" fontId="5" fillId="18" borderId="0" xfId="0" applyFont="1" applyFill="1" applyBorder="1" applyAlignment="1" applyProtection="1">
      <protection locked="0"/>
    </xf>
    <xf numFmtId="0" fontId="31" fillId="18" borderId="31" xfId="0" applyFont="1" applyFill="1" applyBorder="1" applyAlignment="1">
      <alignment horizontal="center"/>
    </xf>
    <xf numFmtId="0" fontId="31" fillId="18" borderId="0" xfId="0" applyFont="1" applyFill="1" applyBorder="1" applyAlignment="1">
      <alignment horizontal="center"/>
    </xf>
    <xf numFmtId="0" fontId="31" fillId="18" borderId="32" xfId="0" applyFont="1" applyFill="1" applyBorder="1" applyAlignment="1">
      <alignment horizontal="center"/>
    </xf>
    <xf numFmtId="0" fontId="5" fillId="18" borderId="33" xfId="0" applyFont="1" applyFill="1" applyBorder="1" applyAlignment="1">
      <alignment horizontal="center"/>
    </xf>
    <xf numFmtId="0" fontId="5" fillId="18" borderId="27" xfId="0" applyFont="1" applyFill="1" applyBorder="1" applyAlignment="1">
      <alignment horizontal="center"/>
    </xf>
    <xf numFmtId="0" fontId="5" fillId="18" borderId="34" xfId="0" applyFont="1" applyFill="1" applyBorder="1" applyAlignment="1">
      <alignment horizontal="center"/>
    </xf>
    <xf numFmtId="0" fontId="5" fillId="18" borderId="35" xfId="0" applyFont="1" applyFill="1" applyBorder="1" applyAlignment="1">
      <alignment horizontal="center"/>
    </xf>
    <xf numFmtId="0" fontId="5" fillId="18" borderId="2" xfId="0" applyFont="1" applyFill="1" applyBorder="1" applyAlignment="1">
      <alignment horizontal="center"/>
    </xf>
    <xf numFmtId="0" fontId="5" fillId="18" borderId="36" xfId="0" applyFont="1" applyFill="1" applyBorder="1" applyAlignment="1">
      <alignment horizontal="center"/>
    </xf>
    <xf numFmtId="0" fontId="0" fillId="18" borderId="0" xfId="0" applyFill="1" applyBorder="1" applyAlignment="1" applyProtection="1"/>
    <xf numFmtId="0" fontId="0" fillId="18" borderId="32" xfId="0" applyFill="1" applyBorder="1" applyAlignment="1" applyProtection="1"/>
    <xf numFmtId="164" fontId="31" fillId="0" borderId="1" xfId="0" applyNumberFormat="1" applyFont="1" applyBorder="1" applyAlignment="1" applyProtection="1">
      <alignment horizontal="center"/>
      <protection locked="0"/>
    </xf>
  </cellXfs>
  <cellStyles count="65">
    <cellStyle name="Comma 2" xfId="50"/>
    <cellStyle name="Comma0" xfId="51"/>
    <cellStyle name="Currency" xfId="1" builtinId="4"/>
    <cellStyle name="Currency 2" xfId="2"/>
    <cellStyle name="Currency 2 2" xfId="29"/>
    <cellStyle name="Currency 3" xfId="3"/>
    <cellStyle name="Currency0" xfId="52"/>
    <cellStyle name="Date" xfId="53"/>
    <cellStyle name="Fixed" xfId="54"/>
    <cellStyle name="Heading 1 2" xfId="55"/>
    <cellStyle name="Heading 2 2" xfId="56"/>
    <cellStyle name="Hyperlink" xfId="4" builtinId="8"/>
    <cellStyle name="Hyperlink 2" xfId="64"/>
    <cellStyle name="Normal" xfId="0" builtinId="0"/>
    <cellStyle name="Normal 11 2" xfId="5"/>
    <cellStyle name="Normal 2" xfId="58"/>
    <cellStyle name="Normal 2 10" xfId="6"/>
    <cellStyle name="Normal 2 10 2" xfId="7"/>
    <cellStyle name="Normal 2 10 2 2" xfId="31"/>
    <cellStyle name="Normal 2 10 3" xfId="30"/>
    <cellStyle name="Normal 2 11" xfId="8"/>
    <cellStyle name="Normal 2 11 2" xfId="32"/>
    <cellStyle name="Normal 2 2" xfId="9"/>
    <cellStyle name="Normal 2 2 2" xfId="10"/>
    <cellStyle name="Normal 2 2 2 2" xfId="34"/>
    <cellStyle name="Normal 2 2 3" xfId="33"/>
    <cellStyle name="Normal 2 3" xfId="11"/>
    <cellStyle name="Normal 2 3 2" xfId="12"/>
    <cellStyle name="Normal 2 3 2 2" xfId="36"/>
    <cellStyle name="Normal 2 3 3" xfId="35"/>
    <cellStyle name="Normal 2 4" xfId="13"/>
    <cellStyle name="Normal 2 4 2" xfId="14"/>
    <cellStyle name="Normal 2 4 2 2" xfId="38"/>
    <cellStyle name="Normal 2 4 3" xfId="37"/>
    <cellStyle name="Normal 2 5" xfId="15"/>
    <cellStyle name="Normal 2 5 2" xfId="16"/>
    <cellStyle name="Normal 2 5 2 2" xfId="40"/>
    <cellStyle name="Normal 2 5 3" xfId="39"/>
    <cellStyle name="Normal 2 6" xfId="17"/>
    <cellStyle name="Normal 2 6 2" xfId="18"/>
    <cellStyle name="Normal 2 6 2 2" xfId="42"/>
    <cellStyle name="Normal 2 6 3" xfId="41"/>
    <cellStyle name="Normal 2 7" xfId="19"/>
    <cellStyle name="Normal 2 7 2" xfId="20"/>
    <cellStyle name="Normal 2 7 2 2" xfId="44"/>
    <cellStyle name="Normal 2 7 3" xfId="43"/>
    <cellStyle name="Normal 2 8" xfId="21"/>
    <cellStyle name="Normal 2 8 2" xfId="22"/>
    <cellStyle name="Normal 2 8 2 2" xfId="46"/>
    <cellStyle name="Normal 2 8 3" xfId="45"/>
    <cellStyle name="Normal 2 9" xfId="23"/>
    <cellStyle name="Normal 2 9 2" xfId="24"/>
    <cellStyle name="Normal 2 9 2 2" xfId="48"/>
    <cellStyle name="Normal 2 9 3" xfId="47"/>
    <cellStyle name="Normal 3" xfId="63"/>
    <cellStyle name="Normal 4" xfId="25"/>
    <cellStyle name="Normal_180a-oct" xfId="59"/>
    <cellStyle name="Normal_180aocto6" xfId="61"/>
    <cellStyle name="Normal_180-b 2005a" xfId="62"/>
    <cellStyle name="Normal_COMBCTY9" xfId="26"/>
    <cellStyle name="Normal_Sheet1" xfId="60"/>
    <cellStyle name="Percent" xfId="27" builtinId="5"/>
    <cellStyle name="Percent 2" xfId="28"/>
    <cellStyle name="Percent 2 2" xfId="49"/>
    <cellStyle name="Total 2" xfId="57"/>
  </cellStyles>
  <dxfs count="114">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b/>
        <i val="0"/>
        <strike val="0"/>
        <condense val="0"/>
        <extend val="0"/>
      </font>
      <fill>
        <patternFill>
          <bgColor indexed="10"/>
        </patternFill>
      </fill>
    </dxf>
    <dxf>
      <font>
        <color rgb="FF9C0006"/>
      </font>
    </dxf>
    <dxf>
      <font>
        <color rgb="FF9C0006"/>
      </font>
    </dxf>
    <dxf>
      <font>
        <color rgb="FF9C0006"/>
      </font>
    </dxf>
    <dxf>
      <font>
        <color rgb="FF9C0006"/>
      </font>
    </dxf>
    <dxf>
      <font>
        <b/>
        <i val="0"/>
        <strike val="0"/>
        <condense val="0"/>
        <extend val="0"/>
      </font>
      <fill>
        <patternFill>
          <bgColor indexed="1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b/>
        <i val="0"/>
        <strike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4</xdr:col>
      <xdr:colOff>594360</xdr:colOff>
      <xdr:row>5</xdr:row>
      <xdr:rowOff>121920</xdr:rowOff>
    </xdr:from>
    <xdr:ext cx="184731" cy="264560"/>
    <xdr:sp macro="" textlink="">
      <xdr:nvSpPr>
        <xdr:cNvPr id="2" name="TextBox 1">
          <a:extLst>
            <a:ext uri="{FF2B5EF4-FFF2-40B4-BE49-F238E27FC236}">
              <a16:creationId xmlns:a16="http://schemas.microsoft.com/office/drawing/2014/main" id="{D27B6DB0-3E04-4A74-9C1A-220A40875574}"/>
            </a:ext>
          </a:extLst>
        </xdr:cNvPr>
        <xdr:cNvSpPr txBox="1"/>
      </xdr:nvSpPr>
      <xdr:spPr>
        <a:xfrm>
          <a:off x="6204585" y="931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Carrie Kroetz" id="{69913A73-5CEF-4503-BDAF-AA4DF078DCB4}" userId="S::Carrie.Kroetz@gwaar.org::95d520e0-3242-431f-9304-3fa165f614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dT="2019-08-09T13:09:52.95" personId="{69913A73-5CEF-4503-BDAF-AA4DF078DCB4}" id="{B3C49EAC-EA66-48EB-9EB9-2D29DA0FB933}">
    <text>OAA Allocations
(III-B, III-C1, III-C2, III-D, III-E)</text>
  </threadedComment>
  <threadedComment ref="D6" dT="2019-08-09T13:11:17.88" personId="{69913A73-5CEF-4503-BDAF-AA4DF078DCB4}" id="{73ED8DBC-CDA8-496F-8098-FF09E9D22C8A}">
    <text>County Tax Levy
Tribal Funds
Basic County Allocation
Community Aids
Provider Cash Match
Report excess above limit.</text>
  </threadedComment>
  <threadedComment ref="E6" dT="2019-08-09T13:11:40.03" personId="{69913A73-5CEF-4503-BDAF-AA4DF078DCB4}" id="{A72C796C-7AFB-4F4D-9D50-4B3C01A5C6DB}">
    <text>Vendor/Provider In-Kind Match
Value of Volunteer Time
Value of products or goods donated
Value of services donated</text>
  </threadedComment>
  <threadedComment ref="H6" dT="2019-08-09T13:12:34.16" personId="{69913A73-5CEF-4503-BDAF-AA4DF078DCB4}" id="{0E7D830F-4380-4032-B6CF-BAD99CF0773E}">
    <text>ACL Grants
Federal Drawdown of Medicaid Dollars (for EBS, I&amp;A)</text>
  </threadedComment>
  <threadedComment ref="J6" dT="2019-08-09T13:13:34.65" personId="{69913A73-5CEF-4503-BDAF-AA4DF078DCB4}" id="{32008DEC-0A29-4BF1-98EB-6CF117F68A71}">
    <text>ADRC State non-match GPR (for EBS, I&amp;A, HDM assessments)
BADR Nutrition Program Revitalization Grants**
State grants supporting high level EB programs**</text>
  </threadedComment>
  <threadedComment ref="K6" dT="2019-08-09T13:14:29.29" personId="{69913A73-5CEF-4503-BDAF-AA4DF078DCB4}" id="{C13E1CD7-E2A8-40D5-B405-041320BD2169}">
    <text>Grants from Local (not Federal or State) Organizations
Municipal/City Funds</text>
  </threadedComment>
  <threadedComment ref="L6" dT="2019-08-09T13:14:51.85" personId="{69913A73-5CEF-4503-BDAF-AA4DF078DCB4}" id="{FD834C12-D463-4BB7-9B93-DA3414113B8A}">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189FD61F-67AB-4040-A831-8644B2816E31}">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2532FFFB-AD4F-4F10-BC4B-7DC420B78480}">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10.xml><?xml version="1.0" encoding="utf-8"?>
<ThreadedComments xmlns="http://schemas.microsoft.com/office/spreadsheetml/2018/threadedcomments" xmlns:x="http://schemas.openxmlformats.org/spreadsheetml/2006/main">
  <threadedComment ref="B6" dT="2019-08-09T13:09:52.95" personId="{69913A73-5CEF-4503-BDAF-AA4DF078DCB4}" id="{2D213102-D0EF-4C29-BE72-F6CE546C7387}">
    <text>OAA Allocations
(III-B, III-C1, III-C2, III-D, III-E)</text>
  </threadedComment>
  <threadedComment ref="D6" dT="2019-08-09T13:11:17.88" personId="{69913A73-5CEF-4503-BDAF-AA4DF078DCB4}" id="{41990631-CAF1-4B9F-91C6-336F9F6966FB}">
    <text>County Tax Levy
Tribal Funds
Basic County Allocation
Community Aids
Provider Cash Match
Report excess above limit.</text>
  </threadedComment>
  <threadedComment ref="E6" dT="2019-08-09T13:11:40.03" personId="{69913A73-5CEF-4503-BDAF-AA4DF078DCB4}" id="{DBF5F912-3A3A-4061-B887-75E6C32FF957}">
    <text>Vendor/Provider In-Kind Match
Value of Volunteer Time
Value of products or goods donated
Value of services donated</text>
  </threadedComment>
  <threadedComment ref="H6" dT="2019-08-09T13:12:34.16" personId="{69913A73-5CEF-4503-BDAF-AA4DF078DCB4}" id="{50EEE710-0172-4F53-9634-20DF56C43EE7}">
    <text>ACL Grants
Federal Drawdown of Medicaid Dollars (for EBS, I&amp;A)</text>
  </threadedComment>
  <threadedComment ref="I6" dT="2019-08-09T13:29:00.38" personId="{69913A73-5CEF-4503-BDAF-AA4DF078DCB4}" id="{DA572B60-E3D5-43D0-AF9E-F45BF56F0707}">
    <text>SPAP (State Pharmaceutical Assistance Program)</text>
  </threadedComment>
  <threadedComment ref="J6" dT="2019-08-09T13:13:34.65" personId="{69913A73-5CEF-4503-BDAF-AA4DF078DCB4}" id="{03B8342D-4504-416B-BE34-83198F1D12A9}">
    <text>ADRC State non-match GPR (for EBS, I&amp;A, HDM assessments)
BADR Nutrition Program Revitalization Grants**
State grants supporting high level EB programs**</text>
  </threadedComment>
  <threadedComment ref="K6" dT="2019-08-09T13:14:29.29" personId="{69913A73-5CEF-4503-BDAF-AA4DF078DCB4}" id="{995B9647-E7B8-44CA-9570-A58CCE398A46}">
    <text>Grants from Local (not Federal or State) Organizations
Municipal/City Funds</text>
  </threadedComment>
  <threadedComment ref="L6" dT="2019-08-09T13:14:51.85" personId="{69913A73-5CEF-4503-BDAF-AA4DF078DCB4}" id="{623D49A0-3483-44BE-B298-CC6DAD21FF84}">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7DAA73A6-0898-4E7E-B88D-094CFD9786CA}">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FC19C5CC-7936-4375-8F66-76EC0080EF73}">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11.xml><?xml version="1.0" encoding="utf-8"?>
<ThreadedComments xmlns="http://schemas.microsoft.com/office/spreadsheetml/2018/threadedcomments" xmlns:x="http://schemas.openxmlformats.org/spreadsheetml/2006/main">
  <threadedComment ref="B6" dT="2019-08-09T13:09:52.95" personId="{69913A73-5CEF-4503-BDAF-AA4DF078DCB4}" id="{18B26F01-F755-4774-96F1-5607B81AE07F}">
    <text>OAA Allocations
(III-B, III-C1, III-C2, III-D, III-E)</text>
  </threadedComment>
  <threadedComment ref="D6" dT="2019-08-09T13:11:17.88" personId="{69913A73-5CEF-4503-BDAF-AA4DF078DCB4}" id="{0027F389-81E1-4C9D-B161-2EE1ED2E1865}">
    <text>County Tax Levy
Tribal Funds
Basic County Allocation
Community Aids
Provider Cash Match
Report excess above limit.</text>
  </threadedComment>
  <threadedComment ref="E6" dT="2019-08-09T13:11:40.03" personId="{69913A73-5CEF-4503-BDAF-AA4DF078DCB4}" id="{5D8705BB-9E8E-4FA6-9F45-D5707852F57D}">
    <text>Vendor/Provider In-Kind Match
Value of Volunteer Time
Value of products or goods donated
Value of services donated</text>
  </threadedComment>
  <threadedComment ref="G6" dT="2019-08-09T13:30:22.25" personId="{69913A73-5CEF-4503-BDAF-AA4DF078DCB4}" id="{FCEA6D2B-30F2-47E8-8560-2A349BCF2AC4}">
    <text>SHIP (State Health Insurance Assistance Program)</text>
  </threadedComment>
  <threadedComment ref="H6" dT="2019-08-09T13:12:34.16" personId="{69913A73-5CEF-4503-BDAF-AA4DF078DCB4}" id="{BC9F7761-D38B-440D-BE25-1C36D3A48ECA}">
    <text>ACL Grants
Federal Drawdown of Medicaid Dollars (for EBS, I&amp;A)</text>
  </threadedComment>
  <threadedComment ref="J6" dT="2019-08-09T13:13:34.65" personId="{69913A73-5CEF-4503-BDAF-AA4DF078DCB4}" id="{467B9078-F942-4557-9245-490AA90DFD1B}">
    <text>ADRC State non-match GPR (for EBS, I&amp;A, HDM assessments)
BADR Nutrition Program Revitalization Grants**
State grants supporting high level EB programs**</text>
  </threadedComment>
  <threadedComment ref="K6" dT="2019-08-09T13:14:29.29" personId="{69913A73-5CEF-4503-BDAF-AA4DF078DCB4}" id="{3A7B2779-AB45-4157-9B99-9D4E4E8D1F31}">
    <text>Grants from Local (not Federal or State) Organizations
Municipal/City Funds</text>
  </threadedComment>
  <threadedComment ref="L6" dT="2019-08-09T13:14:51.85" personId="{69913A73-5CEF-4503-BDAF-AA4DF078DCB4}" id="{285237C8-E92A-4A64-A7E5-B688D746B942}">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BCFF03FC-EF57-4590-9629-E2DDD931C243}">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454CCD0B-DE03-456D-A813-65F6B6444C7C}">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12.xml><?xml version="1.0" encoding="utf-8"?>
<ThreadedComments xmlns="http://schemas.microsoft.com/office/spreadsheetml/2018/threadedcomments" xmlns:x="http://schemas.openxmlformats.org/spreadsheetml/2006/main">
  <threadedComment ref="B6" dT="2019-08-09T13:09:52.95" personId="{69913A73-5CEF-4503-BDAF-AA4DF078DCB4}" id="{DCA1A117-DFFF-43A8-AD7B-B081678E4E3E}">
    <text>OAA Allocations
(III-B, III-C1, III-C2, III-D, III-E)</text>
  </threadedComment>
  <threadedComment ref="D6" dT="2019-08-09T13:11:17.88" personId="{69913A73-5CEF-4503-BDAF-AA4DF078DCB4}" id="{68F6ADF9-EBEC-4CE0-85CE-85581A6D355E}">
    <text>County Tax Levy
Tribal Funds
Basic County Allocation
Community Aids
Provider Cash Match
Report excess above limit.</text>
  </threadedComment>
  <threadedComment ref="E6" dT="2019-08-09T13:11:40.03" personId="{69913A73-5CEF-4503-BDAF-AA4DF078DCB4}" id="{35BD18CC-8735-49AF-9B59-E8E4817888C0}">
    <text>Vendor/Provider In-Kind Match
Value of Volunteer Time
Value of products or goods donated
Value of services donated</text>
  </threadedComment>
  <threadedComment ref="G6" dT="2019-08-09T13:30:55.74" personId="{69913A73-5CEF-4503-BDAF-AA4DF078DCB4}" id="{1522B201-EB0E-4B57-AA2E-6DBA72BE7761}">
    <text>MIPPA (Medicare Improvements for Patients and Providers Act)</text>
  </threadedComment>
  <threadedComment ref="H6" dT="2019-08-09T13:12:34.16" personId="{69913A73-5CEF-4503-BDAF-AA4DF078DCB4}" id="{F0EC77D1-9F9B-4DDA-9CF8-33D89970699F}">
    <text>ACL Grants
Federal Drawdown of Medicaid Dollars (for EBS, I&amp;A)</text>
  </threadedComment>
  <threadedComment ref="J6" dT="2019-08-09T13:13:34.65" personId="{69913A73-5CEF-4503-BDAF-AA4DF078DCB4}" id="{9B88D22E-E00D-4FA3-B9D7-3DF931A252C8}">
    <text>ADRC State non-match GPR (for EBS, I&amp;A, HDM assessments)
BADR Nutrition Program Revitalization Grants**
State grants supporting high level EB programs**</text>
  </threadedComment>
  <threadedComment ref="K6" dT="2019-08-09T13:14:29.29" personId="{69913A73-5CEF-4503-BDAF-AA4DF078DCB4}" id="{30FEC4BB-11EA-4D9E-A900-EB348CBF4C72}">
    <text>Grants from Local (not Federal or State) Organizations
Municipal/City Funds</text>
  </threadedComment>
  <threadedComment ref="L6" dT="2019-08-09T13:14:51.85" personId="{69913A73-5CEF-4503-BDAF-AA4DF078DCB4}" id="{C15078D4-0287-428C-88E7-2D3E5AF8FBAA}">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B62E70F3-89F3-4011-B946-F23CA81AF702}">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42BB9DD8-382F-4FF4-9032-3C1E23C5523F}">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13.xml><?xml version="1.0" encoding="utf-8"?>
<ThreadedComments xmlns="http://schemas.microsoft.com/office/spreadsheetml/2018/threadedcomments" xmlns:x="http://schemas.openxmlformats.org/spreadsheetml/2006/main">
  <threadedComment ref="B6" dT="2019-08-09T13:09:52.95" personId="{69913A73-5CEF-4503-BDAF-AA4DF078DCB4}" id="{81740CF4-9720-43D1-A96D-048C08C58CE0}">
    <text>OAA Allocations
(III-B, III-C1, III-C2, III-D, III-E)</text>
  </threadedComment>
  <threadedComment ref="D6" dT="2019-08-09T13:11:17.88" personId="{69913A73-5CEF-4503-BDAF-AA4DF078DCB4}" id="{29058148-9E23-4258-8AAC-91AECE0F0A77}">
    <text>County Tax Levy
Tribal Funds
Basic County Allocation
Community Aids
Provider Cash Match
Report excess above limit.</text>
  </threadedComment>
  <threadedComment ref="E6" dT="2019-08-09T13:11:40.03" personId="{69913A73-5CEF-4503-BDAF-AA4DF078DCB4}" id="{B41C276C-D057-4B24-9A0C-74B92F411204}">
    <text>Vendor/Provider In-Kind Match
Value of Volunteer Time
Value of products or goods donated
Value of services donated</text>
  </threadedComment>
  <threadedComment ref="H6" dT="2019-08-09T13:12:34.16" personId="{69913A73-5CEF-4503-BDAF-AA4DF078DCB4}" id="{BFFB18B1-2EF0-4E88-AA8B-2F50543913A3}">
    <text>ACL Grants
Federal Drawdown of Medicaid Dollars (for EBS, I&amp;A)</text>
  </threadedComment>
  <threadedComment ref="I6" dT="2019-08-09T13:27:32.08" personId="{69913A73-5CEF-4503-BDAF-AA4DF078DCB4}" id="{4A15C0CF-1F4E-4BFD-9671-1AD967DC003D}">
    <text>State Elder Abuse Services (EAS)</text>
  </threadedComment>
  <threadedComment ref="J6" dT="2019-08-09T13:13:34.65" personId="{69913A73-5CEF-4503-BDAF-AA4DF078DCB4}" id="{EFAC0D5C-66B3-4F66-8916-48C6DB37060C}">
    <text>ADRC State non-match GPR (for EBS, I&amp;A, HDM assessments)
BADR Nutrition Program Revitalization Grants**
State grants supporting high level EB programs**</text>
  </threadedComment>
  <threadedComment ref="K6" dT="2019-08-09T13:14:29.29" personId="{69913A73-5CEF-4503-BDAF-AA4DF078DCB4}" id="{E7E2A591-14D1-422B-BEB3-E9AA5D8C5B71}">
    <text>Grants from Local (not Federal or State) Organizations
Municipal/City Funds</text>
  </threadedComment>
  <threadedComment ref="L6" dT="2019-08-09T13:14:51.85" personId="{69913A73-5CEF-4503-BDAF-AA4DF078DCB4}" id="{435CB430-141C-4E86-81A2-D8F227D85A6E}">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25DE1E7C-B5B0-4065-A597-F5D90DF1A1A4}">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57AD226E-77C4-42F1-96C5-41A429B344CC}">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14.xml><?xml version="1.0" encoding="utf-8"?>
<ThreadedComments xmlns="http://schemas.microsoft.com/office/spreadsheetml/2018/threadedcomments" xmlns:x="http://schemas.openxmlformats.org/spreadsheetml/2006/main">
  <threadedComment ref="B6" dT="2019-08-09T13:09:52.95" personId="{69913A73-5CEF-4503-BDAF-AA4DF078DCB4}" id="{2BCB101A-5789-46EC-85D0-FB61767F1B82}">
    <text>OAA Allocations
(III-B, III-C1, III-C2, III-D, III-E)</text>
  </threadedComment>
  <threadedComment ref="C6" dT="2019-08-09T13:22:49.12" personId="{69913A73-5CEF-4503-BDAF-AA4DF078DCB4}" id="{D42E3FEF-1032-467A-99D8-D666A98D5BD0}">
    <text>Title III NSIP - Nutrition Services Incentive Program</text>
  </threadedComment>
  <threadedComment ref="D6" dT="2019-08-09T13:11:17.88" personId="{69913A73-5CEF-4503-BDAF-AA4DF078DCB4}" id="{27F9625F-95A1-4A3E-A673-881C93800970}">
    <text>County Tax Levy
Tribal Funds
Basic County Allocation
Community Aids
Provider Cash Match
Report excess above limit.</text>
  </threadedComment>
  <threadedComment ref="E6" dT="2019-08-09T13:11:40.03" personId="{69913A73-5CEF-4503-BDAF-AA4DF078DCB4}" id="{8578B170-3ABC-4E57-BCB5-5AA930C3E5E8}">
    <text>Vendor/Provider In-Kind Match
Value of Volunteer Time
Value of products or goods donated
Value of services donated</text>
  </threadedComment>
  <threadedComment ref="F6" dT="2019-08-09T13:24:56.45" personId="{69913A73-5CEF-4503-BDAF-AA4DF078DCB4}" id="{1EB18356-741D-4FEE-88D1-75CFA232C053}">
    <text>AFCSP funds used as Cash Match for the NFCSP program.</text>
  </threadedComment>
  <threadedComment ref="G6" dT="2019-08-09T13:30:31.43" personId="{69913A73-5CEF-4503-BDAF-AA4DF078DCB4}" id="{9591C6B9-7F38-475E-971C-2A55AD21EFF0}">
    <text>SHIP (State Health Insurance Assistance Program)
MIPPA (Medicare Improvements for Patients and Providers Act)</text>
  </threadedComment>
  <threadedComment ref="H6" dT="2019-08-09T13:12:34.16" personId="{69913A73-5CEF-4503-BDAF-AA4DF078DCB4}" id="{B9832917-9E8E-492F-B7E8-EBFEBF334577}">
    <text>ACL Grants
Federal Drawdown of Medicaid Dollars (for EBS, I&amp;A)</text>
  </threadedComment>
  <threadedComment ref="I6" dT="2019-08-09T13:24:20.03" personId="{69913A73-5CEF-4503-BDAF-AA4DF078DCB4}" id="{72ADF0BF-9117-412E-8730-8678A998A27D}">
    <text>State AFCSP (Alzheimer's Family and Caregiver Support Program)
State SSCS (State Senior Community Services)
State Elderly Benefit Services (EBS)
SPAP (State Pharmaceutical Assistance Program)
State Elder Abuse Services (EAS)</text>
  </threadedComment>
  <threadedComment ref="J6" dT="2019-08-09T13:13:34.65" personId="{69913A73-5CEF-4503-BDAF-AA4DF078DCB4}" id="{5DED7190-4E9B-4CB8-8CF5-DB97FC4B0427}">
    <text>ADRC State non-match GPR (for EBS, I&amp;A, HDM assessments)
BADR Nutrition Program Revitalization Grants**
State grants supporting high level EB programs**</text>
  </threadedComment>
  <threadedComment ref="K6" dT="2019-08-09T13:14:29.29" personId="{69913A73-5CEF-4503-BDAF-AA4DF078DCB4}" id="{C0AAD8EE-1688-4047-AF75-D5F7904C3A1C}">
    <text>Grants from Local (not Federal or State) Organizations
Municipal/City Funds</text>
  </threadedComment>
  <threadedComment ref="L6" dT="2019-08-09T13:14:51.85" personId="{69913A73-5CEF-4503-BDAF-AA4DF078DCB4}" id="{D73B32B0-BC66-40D0-9602-0FF11A977FC6}">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B7259B4A-4EF8-4F1D-9139-5688B2E152C6}">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E1D15C61-0278-41FF-AEBC-AAD4269C472F}">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15.xml><?xml version="1.0" encoding="utf-8"?>
<ThreadedComments xmlns="http://schemas.microsoft.com/office/spreadsheetml/2018/threadedcomments" xmlns:x="http://schemas.openxmlformats.org/spreadsheetml/2006/main">
  <threadedComment ref="B6" dT="2019-08-09T13:09:52.95" personId="{69913A73-5CEF-4503-BDAF-AA4DF078DCB4}" id="{C44E0971-3F75-4690-ADF6-CB4C215998D6}">
    <text>OAA Allocations
(III-B, III-C1, III-C2, III-D, III-E)</text>
  </threadedComment>
  <threadedComment ref="C6" dT="2019-08-09T13:22:49.12" personId="{69913A73-5CEF-4503-BDAF-AA4DF078DCB4}" id="{4EABD02A-136A-4C67-A1C7-DB6EC8EBF7C6}">
    <text>Title III NSIP - Nutrition Services Incentive Program</text>
  </threadedComment>
  <threadedComment ref="D6" dT="2019-08-09T13:11:17.88" personId="{69913A73-5CEF-4503-BDAF-AA4DF078DCB4}" id="{43B80989-6C78-4489-BC21-36B1D222C023}">
    <text>County Tax Levy
Tribal Funds
Basic County Allocation
Community Aids
Provider Cash Match
Report excess above limit.</text>
  </threadedComment>
  <threadedComment ref="E6" dT="2019-08-09T13:11:40.03" personId="{69913A73-5CEF-4503-BDAF-AA4DF078DCB4}" id="{6633E416-241E-41BF-84ED-7C49313CAAAF}">
    <text>Vendor/Provider In-Kind Match
Value of Volunteer Time
Value of products or goods donated
Value of services donated</text>
  </threadedComment>
  <threadedComment ref="F6" dT="2019-08-09T13:12:34.16" personId="{69913A73-5CEF-4503-BDAF-AA4DF078DCB4}" id="{B04BB8F3-BE05-487B-924B-2A2AA59DBFF1}">
    <text>ACL Grants
Federal Drawdown of Medicaid Dollars (for EBS, I&amp;A)
SHIP (State Health Insurance Assistance Program)
MIPPA (Medicare Improvements for Patients and Providers Act)</text>
  </threadedComment>
  <threadedComment ref="G6" dT="2019-08-09T13:13:34.65" personId="{69913A73-5CEF-4503-BDAF-AA4DF078DCB4}" id="{1A81A8B2-82D9-461B-BF56-79F622464AFE}">
    <text>ADRC State non-match GPR (for EBS, I&amp;A, HDM assessments)
BADR Nutrition Program Revitalization Grants**
State grants supporting high level EB programs**
State AFCSP (Alzheimer's Family and Caregiver Support Program)
State SSCS (State Senior Community Services)
State Elderly Benefit Services (EBS)
SPAP (State Pharmaceutical Assistance Program)
State Elder Abuse Services (EAS)</text>
  </threadedComment>
  <threadedComment ref="H6" dT="2019-08-09T13:14:29.29" personId="{69913A73-5CEF-4503-BDAF-AA4DF078DCB4}" id="{05576946-F030-4C07-AC6F-431A594F885F}">
    <text>Grants from Local (not Federal or State) Organizations
Municipal/City Funds</text>
  </threadedComment>
  <threadedComment ref="I6" dT="2019-08-09T13:14:51.85" personId="{69913A73-5CEF-4503-BDAF-AA4DF078DCB4}" id="{CF071E56-E94F-4365-BACA-40C612776190}">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J6" dT="2019-08-09T13:34:34.96" personId="{69913A73-5CEF-4503-BDAF-AA4DF078DCB4}" id="{358D4D34-43C8-48DD-A5F3-8A36DCE34C2B}">
    <text>This will include Year to Date: Title III Expenses, Cash Match Expenses, Other Federal Expenses, Other State Expenses, Other Local Expenses, Prior Year Program Income Expenses and Current Year Program Income Expenses.</text>
  </threadedComment>
  <threadedComment ref="K6" dT="2019-08-09T13:34:49.51" personId="{69913A73-5CEF-4503-BDAF-AA4DF078DCB4}" id="{07B160B6-A95A-43ED-827F-2EE39139CDFC}">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2.xml><?xml version="1.0" encoding="utf-8"?>
<ThreadedComments xmlns="http://schemas.microsoft.com/office/spreadsheetml/2018/threadedcomments" xmlns:x="http://schemas.openxmlformats.org/spreadsheetml/2006/main">
  <threadedComment ref="B6" dT="2019-08-09T13:09:52.95" personId="{69913A73-5CEF-4503-BDAF-AA4DF078DCB4}" id="{E708DAD3-5867-4D4B-AAAE-A400A05039C6}">
    <text>OAA Allocations
(III-B, III-C1, III-C2, III-D, III-E)</text>
  </threadedComment>
  <threadedComment ref="C6" dT="2019-08-09T13:22:49.12" personId="{69913A73-5CEF-4503-BDAF-AA4DF078DCB4}" id="{367A381A-A7D7-427C-A130-5B3ADD8E9D2A}">
    <text>Title III NSIP - Nutrition Services Incentive Program</text>
  </threadedComment>
  <threadedComment ref="D6" dT="2019-08-09T13:11:17.88" personId="{69913A73-5CEF-4503-BDAF-AA4DF078DCB4}" id="{F71BCDF0-73FA-4D85-AF6A-E89E1E946349}">
    <text>County Tax Levy
Tribal Funds
Basic County Allocation
Community Aids
Provider Cash Match
Report excess above limit.</text>
  </threadedComment>
  <threadedComment ref="E6" dT="2019-08-09T13:11:40.03" personId="{69913A73-5CEF-4503-BDAF-AA4DF078DCB4}" id="{E566B908-77E5-4300-A753-DC2DF2A192E2}">
    <text>Vendor/Provider In-Kind Match
Value of Volunteer Time
Value of products or goods donated
Value of services donated</text>
  </threadedComment>
  <threadedComment ref="H6" dT="2019-08-09T13:12:34.16" personId="{69913A73-5CEF-4503-BDAF-AA4DF078DCB4}" id="{2F598574-5BE7-4225-83A2-18D9BBB2D724}">
    <text>ACL Grants
Federal Drawdown of Medicaid Dollars (for EBS, I&amp;A)</text>
  </threadedComment>
  <threadedComment ref="J6" dT="2019-08-09T13:13:34.65" personId="{69913A73-5CEF-4503-BDAF-AA4DF078DCB4}" id="{122FFBC3-667A-4A72-8AE9-0116699ACA4D}">
    <text>ADRC State non-match GPR (for EBS, I&amp;A, HDM assessments)
BADR Nutrition Program Revitalization Grants**
State grants supporting high level EB programs**</text>
  </threadedComment>
  <threadedComment ref="K6" dT="2019-08-09T13:14:29.29" personId="{69913A73-5CEF-4503-BDAF-AA4DF078DCB4}" id="{E3F9429A-7175-4A34-BFE1-BC1BAA848DBE}">
    <text>Grants from Local (not Federal or State) Organizations
Municipal/City Funds</text>
  </threadedComment>
  <threadedComment ref="L6" dT="2019-08-09T13:14:51.85" personId="{69913A73-5CEF-4503-BDAF-AA4DF078DCB4}" id="{BAA211B1-2FFA-41E4-A648-050CC98BDE6A}">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2AFB3E49-F257-4A03-8799-F9979B9CEDEF}">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5FCB5CBA-C88E-47BE-82ED-55D22149DB16}">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3.xml><?xml version="1.0" encoding="utf-8"?>
<ThreadedComments xmlns="http://schemas.microsoft.com/office/spreadsheetml/2018/threadedcomments" xmlns:x="http://schemas.openxmlformats.org/spreadsheetml/2006/main">
  <threadedComment ref="B6" dT="2019-08-09T13:09:52.95" personId="{69913A73-5CEF-4503-BDAF-AA4DF078DCB4}" id="{47220380-B782-4B38-823E-CA31BE3AF8A2}">
    <text>OAA Allocations
(III-B, III-C1, III-C2, III-D, III-E)</text>
  </threadedComment>
  <threadedComment ref="C6" dT="2019-08-09T13:22:49.12" personId="{69913A73-5CEF-4503-BDAF-AA4DF078DCB4}" id="{B908A036-14EA-4839-9FAA-F5A598AE5316}">
    <text>Title III NSIP - Nutrition Services Incentive Program</text>
  </threadedComment>
  <threadedComment ref="D6" dT="2019-08-09T13:11:17.88" personId="{69913A73-5CEF-4503-BDAF-AA4DF078DCB4}" id="{44D8EFCA-3863-44B6-9127-23232016F3D2}">
    <text>County Tax Levy
Tribal Funds
Basic County Allocation
Community Aids
Provider Cash Match
Report excess above limit.</text>
  </threadedComment>
  <threadedComment ref="E6" dT="2019-08-09T13:11:40.03" personId="{69913A73-5CEF-4503-BDAF-AA4DF078DCB4}" id="{74077DD4-1B08-4E02-8B44-BBB3B1102BFD}">
    <text>Vendor/Provider In-Kind Match
Value of Volunteer Time
Value of products or goods donated
Value of services donated</text>
  </threadedComment>
  <threadedComment ref="H6" dT="2019-08-09T13:12:34.16" personId="{69913A73-5CEF-4503-BDAF-AA4DF078DCB4}" id="{8057B036-F293-4CFC-A125-9A6B7582FF4D}">
    <text>ACL Grants
Federal Drawdown of Medicaid Dollars (for EBS, I&amp;A)</text>
  </threadedComment>
  <threadedComment ref="J6" dT="2019-08-09T13:13:34.65" personId="{69913A73-5CEF-4503-BDAF-AA4DF078DCB4}" id="{4B974BA6-D61F-47A2-801D-2D70E9EDCE27}">
    <text>ADRC State non-match GPR (for EBS, I&amp;A, HDM assessments)
BADR Nutrition Program Revitalization Grants**
State grants supporting high level EB programs**</text>
  </threadedComment>
  <threadedComment ref="K6" dT="2019-08-09T13:14:29.29" personId="{69913A73-5CEF-4503-BDAF-AA4DF078DCB4}" id="{EE78B5D0-07C4-437A-85B8-04FAE13B7574}">
    <text>Grants from Local (not Federal or State) Organizations
Municipal/City Funds</text>
  </threadedComment>
  <threadedComment ref="L6" dT="2019-08-09T13:14:51.85" personId="{69913A73-5CEF-4503-BDAF-AA4DF078DCB4}" id="{EE63179E-4140-4815-88E1-483A9217468E}">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85C40283-F4A6-4417-8C49-3602288FEA73}">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AF4CB688-6097-4C3F-A16D-CE987FC46DE1}">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4.xml><?xml version="1.0" encoding="utf-8"?>
<ThreadedComments xmlns="http://schemas.microsoft.com/office/spreadsheetml/2018/threadedcomments" xmlns:x="http://schemas.openxmlformats.org/spreadsheetml/2006/main">
  <threadedComment ref="B6" dT="2019-08-09T13:09:52.95" personId="{69913A73-5CEF-4503-BDAF-AA4DF078DCB4}" id="{35B0ECCB-7C2C-4565-9594-139CC7343600}">
    <text>OAA Allocations
(III-B, III-C1, III-C2, III-D, III-E)</text>
  </threadedComment>
  <threadedComment ref="D6" dT="2019-08-09T13:11:17.88" personId="{69913A73-5CEF-4503-BDAF-AA4DF078DCB4}" id="{C005830A-8232-4BCC-8557-D551A316D1BC}">
    <text>County Tax Levy
Tribal Funds
Basic County Allocation
Community Aids
Provider Cash Match
Report excess above limit.</text>
  </threadedComment>
  <threadedComment ref="E6" dT="2019-08-09T13:11:40.03" personId="{69913A73-5CEF-4503-BDAF-AA4DF078DCB4}" id="{2DFB0CC8-8567-48A8-B5BE-350203AEBC43}">
    <text>Vendor/Provider In-Kind Match
Value of Volunteer Time
Value of products or goods donated
Value of services donated</text>
  </threadedComment>
  <threadedComment ref="H6" dT="2019-08-09T13:12:34.16" personId="{69913A73-5CEF-4503-BDAF-AA4DF078DCB4}" id="{453228C4-E4D9-4CAA-91C2-4924E7D6155C}">
    <text>ACL Grants
Federal Drawdown of Medicaid Dollars (for EBS, I&amp;A)</text>
  </threadedComment>
  <threadedComment ref="J6" dT="2019-08-09T13:13:34.65" personId="{69913A73-5CEF-4503-BDAF-AA4DF078DCB4}" id="{242DBDDF-6814-44C1-8024-07E06DCA50A5}">
    <text>ADRC State non-match GPR (for EBS, I&amp;A, HDM assessments)
BADR Nutrition Program Revitalization Grants**
State grants supporting high level EB programs**</text>
  </threadedComment>
  <threadedComment ref="K6" dT="2019-08-09T13:14:29.29" personId="{69913A73-5CEF-4503-BDAF-AA4DF078DCB4}" id="{E445EED6-DCAF-49FD-8204-7D9F9E0D9ED2}">
    <text>Grants from Local (not Federal or State) Organizations
Municipal/City Funds</text>
  </threadedComment>
  <threadedComment ref="L6" dT="2019-08-09T13:14:51.85" personId="{69913A73-5CEF-4503-BDAF-AA4DF078DCB4}" id="{54710689-AAA8-4B22-83ED-37AE2814458B}">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469FAAFE-E04B-4191-895E-AF305BBCF62B}">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4C727436-2672-4012-AE83-CC31316FB609}">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5.xml><?xml version="1.0" encoding="utf-8"?>
<ThreadedComments xmlns="http://schemas.microsoft.com/office/spreadsheetml/2018/threadedcomments" xmlns:x="http://schemas.openxmlformats.org/spreadsheetml/2006/main">
  <threadedComment ref="B6" dT="2019-08-09T13:09:52.95" personId="{69913A73-5CEF-4503-BDAF-AA4DF078DCB4}" id="{ECCCE298-3390-4E66-B3CB-8FED3DA84183}">
    <text>OAA Allocations
(III-B, III-C1, III-C2, III-D, III-E)</text>
  </threadedComment>
  <threadedComment ref="D6" dT="2019-08-09T13:11:17.88" personId="{69913A73-5CEF-4503-BDAF-AA4DF078DCB4}" id="{59F67DE5-E6B8-4391-8698-0831CFDCEC6A}">
    <text>County Tax Levy
Tribal Funds
Basic County Allocation
Community Aids
Provider Cash Match
Report excess above limit.</text>
  </threadedComment>
  <threadedComment ref="E6" dT="2019-08-09T13:11:40.03" personId="{69913A73-5CEF-4503-BDAF-AA4DF078DCB4}" id="{A8E0CC76-8E88-418C-B6A1-51C61AA2E623}">
    <text>Vendor/Provider In-Kind Match
Value of Volunteer Time
Value of products or goods donated
Value of services donated</text>
  </threadedComment>
  <threadedComment ref="F6" dT="2019-08-09T13:25:28.91" personId="{69913A73-5CEF-4503-BDAF-AA4DF078DCB4}" id="{2E49697A-380D-4D06-97A0-0E36967BA41C}">
    <text>AFCSP funds used as Cash Match for the NFCSP program.</text>
  </threadedComment>
  <threadedComment ref="H6" dT="2019-08-09T13:12:34.16" personId="{69913A73-5CEF-4503-BDAF-AA4DF078DCB4}" id="{E2205520-4EAE-4E56-93A4-AC919B46791E}">
    <text>ACL Grants
Federal Drawdown of Medicaid Dollars (for EBS, I&amp;A)</text>
  </threadedComment>
  <threadedComment ref="J6" dT="2019-08-09T13:13:34.65" personId="{69913A73-5CEF-4503-BDAF-AA4DF078DCB4}" id="{0214E925-8D4D-4A41-9F26-BA0288D18B08}">
    <text>ADRC State non-match GPR (for EBS, I&amp;A, HDM assessments)
BADR Nutrition Program Revitalization Grants**
State grants supporting high level EB programs**</text>
  </threadedComment>
  <threadedComment ref="K6" dT="2019-08-09T13:14:29.29" personId="{69913A73-5CEF-4503-BDAF-AA4DF078DCB4}" id="{9D63B415-4C88-4825-A592-114DB62D440E}">
    <text>Grants from Local (not Federal or State) Organizations
Municipal/City Funds</text>
  </threadedComment>
  <threadedComment ref="L6" dT="2019-08-09T13:14:51.85" personId="{69913A73-5CEF-4503-BDAF-AA4DF078DCB4}" id="{AA7324B3-F9E4-4DA9-AAA0-CA273E1130C5}">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9D97C005-9EDB-42C5-84F3-1DA5E5C52591}">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A40543F4-2199-4BCE-A57E-4CA3FB585CE5}">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6.xml><?xml version="1.0" encoding="utf-8"?>
<ThreadedComments xmlns="http://schemas.microsoft.com/office/spreadsheetml/2018/threadedcomments" xmlns:x="http://schemas.openxmlformats.org/spreadsheetml/2006/main">
  <threadedComment ref="B6" dT="2019-08-09T13:09:52.95" personId="{69913A73-5CEF-4503-BDAF-AA4DF078DCB4}" id="{EFFB3274-AFE2-44E1-B771-AC5DA967B823}">
    <text>OAA Allocations
(III-B, III-C1, III-C2, III-D, III-E)</text>
  </threadedComment>
  <threadedComment ref="D6" dT="2019-08-09T13:11:17.88" personId="{69913A73-5CEF-4503-BDAF-AA4DF078DCB4}" id="{8D3768D8-1CBE-447F-B5E9-D7C9D768DDF3}">
    <text>County Tax Levy
Tribal Funds
Basic County Allocation
Community Aids
Provider Cash Match
Report excess above limit.</text>
  </threadedComment>
  <threadedComment ref="E6" dT="2019-08-09T13:11:40.03" personId="{69913A73-5CEF-4503-BDAF-AA4DF078DCB4}" id="{19701F1C-F404-45D1-8262-74C1F9A98DF5}">
    <text>Vendor/Provider In-Kind Match
Value of Volunteer Time
Value of products or goods donated
Value of services donated</text>
  </threadedComment>
  <threadedComment ref="H6" dT="2019-08-09T13:12:34.16" personId="{69913A73-5CEF-4503-BDAF-AA4DF078DCB4}" id="{637286A1-71D2-4982-9F25-054157AC116E}">
    <text>ACL Grants
Federal Drawdown of Medicaid Dollars (for EBS, I&amp;A)</text>
  </threadedComment>
  <threadedComment ref="J6" dT="2019-08-09T13:13:34.65" personId="{69913A73-5CEF-4503-BDAF-AA4DF078DCB4}" id="{3F136937-D53B-4AAE-A884-AACFE5A8129D}">
    <text>ADRC State non-match GPR (for EBS, I&amp;A, HDM assessments)
BADR Nutrition Program Revitalization Grants**
State grants supporting high level EB programs**</text>
  </threadedComment>
  <threadedComment ref="K6" dT="2019-08-09T13:14:29.29" personId="{69913A73-5CEF-4503-BDAF-AA4DF078DCB4}" id="{C35CD90C-ACB9-4921-BDFF-8378B9752B21}">
    <text>Grants from Local (not Federal or State) Organizations
Municipal/City Funds</text>
  </threadedComment>
  <threadedComment ref="L6" dT="2019-08-09T13:14:51.85" personId="{69913A73-5CEF-4503-BDAF-AA4DF078DCB4}" id="{49CC1621-4178-4260-BF95-A2030F695DBE}">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63F21804-28E0-4C37-AAD4-B4E9C819D7F3}">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64BA2A1A-F13F-456E-91B5-DB4416B087E0}">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7.xml><?xml version="1.0" encoding="utf-8"?>
<ThreadedComments xmlns="http://schemas.microsoft.com/office/spreadsheetml/2018/threadedcomments" xmlns:x="http://schemas.openxmlformats.org/spreadsheetml/2006/main">
  <threadedComment ref="B6" dT="2019-08-09T13:09:52.95" personId="{69913A73-5CEF-4503-BDAF-AA4DF078DCB4}" id="{810FDD63-A6EC-4F91-A4F9-09BE179D9411}">
    <text>OAA Allocations
(III-B, III-C1, III-C2, III-D, III-E)</text>
  </threadedComment>
  <threadedComment ref="D6" dT="2019-08-09T13:11:17.88" personId="{69913A73-5CEF-4503-BDAF-AA4DF078DCB4}" id="{D8B9B362-9BDA-4E2D-983F-6C3163429244}">
    <text>County Tax Levy
Tribal Funds
Basic County Allocation
Community Aids
Provider Cash Match
Report excess above limit.</text>
  </threadedComment>
  <threadedComment ref="E6" dT="2019-08-09T13:11:40.03" personId="{69913A73-5CEF-4503-BDAF-AA4DF078DCB4}" id="{B8B67580-9200-453B-8B3F-4E7A5501C252}">
    <text>Vendor/Provider In-Kind Match
Value of Volunteer Time
Value of products or goods donated
Value of services donated</text>
  </threadedComment>
  <threadedComment ref="F6" dT="2019-08-09T13:25:19.03" personId="{69913A73-5CEF-4503-BDAF-AA4DF078DCB4}" id="{BDFE4BDD-D41D-4EF5-892E-D879E3B60ADE}">
    <text>AFCSP funds used as Cash Match for the NFCSP program.</text>
  </threadedComment>
  <threadedComment ref="H6" dT="2019-08-09T13:12:34.16" personId="{69913A73-5CEF-4503-BDAF-AA4DF078DCB4}" id="{0A0C6BB1-AFE5-4634-9630-503F5E823A91}">
    <text>ACL Grants
Federal Drawdown of Medicaid Dollars (for EBS, I&amp;A)</text>
  </threadedComment>
  <threadedComment ref="I6" dT="2019-08-09T13:23:56.27" personId="{69913A73-5CEF-4503-BDAF-AA4DF078DCB4}" id="{E303872B-B4D4-45F3-8746-E8DE5BBFE79D}">
    <text>State AFCSP (Alzheimer's Family and Caregiver Support Program)</text>
  </threadedComment>
  <threadedComment ref="J6" dT="2019-08-09T13:13:34.65" personId="{69913A73-5CEF-4503-BDAF-AA4DF078DCB4}" id="{BAD16599-7D46-41D1-88FF-67FD2E18FE4A}">
    <text>ADRC State non-match GPR (for EBS, I&amp;A, HDM assessments)
BADR Nutrition Program Revitalization Grants**
State grants supporting high level EB programs**</text>
  </threadedComment>
  <threadedComment ref="K6" dT="2019-08-09T13:14:29.29" personId="{69913A73-5CEF-4503-BDAF-AA4DF078DCB4}" id="{6A4BB508-1264-414D-A2FA-95B7C122EB13}">
    <text>Grants from Local (not Federal or State) Organizations
Municipal/City Funds</text>
  </threadedComment>
  <threadedComment ref="L6" dT="2019-08-09T13:14:51.85" personId="{69913A73-5CEF-4503-BDAF-AA4DF078DCB4}" id="{8FA94731-7EC9-4531-9C12-F2C5875562AB}">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7487AF18-4CE2-44D5-BA6E-BF44375A7F8E}">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171B1A51-4323-46CB-BED5-38850D1DE360}">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8.xml><?xml version="1.0" encoding="utf-8"?>
<ThreadedComments xmlns="http://schemas.microsoft.com/office/spreadsheetml/2018/threadedcomments" xmlns:x="http://schemas.openxmlformats.org/spreadsheetml/2006/main">
  <threadedComment ref="B6" dT="2019-08-09T13:09:52.95" personId="{69913A73-5CEF-4503-BDAF-AA4DF078DCB4}" id="{A7D771AE-CBD1-4672-AD3A-8BC6F87A5FD6}">
    <text>OAA Allocations
(III-B, III-C1, III-C2, III-D, III-E)</text>
  </threadedComment>
  <threadedComment ref="D6" dT="2019-08-09T13:11:17.88" personId="{69913A73-5CEF-4503-BDAF-AA4DF078DCB4}" id="{97B4DFA7-F957-42B0-93D8-A5EB0AAB3971}">
    <text>County Tax Levy
Tribal Funds
Basic County Allocation
Community Aids
Provider Cash Match
Report excess above limit.</text>
  </threadedComment>
  <threadedComment ref="E6" dT="2019-08-09T13:11:40.03" personId="{69913A73-5CEF-4503-BDAF-AA4DF078DCB4}" id="{F233795D-9EBB-474C-B1BA-E1C545298383}">
    <text>Vendor/Provider In-Kind Match
Value of Volunteer Time
Value of products or goods donated
Value of services donated</text>
  </threadedComment>
  <threadedComment ref="H6" dT="2019-08-09T13:12:34.16" personId="{69913A73-5CEF-4503-BDAF-AA4DF078DCB4}" id="{BEB885F8-FF39-4A8B-AD26-AF14F77D16FD}">
    <text>ACL Grants
Federal Drawdown of Medicaid Dollars (for EBS, I&amp;A)</text>
  </threadedComment>
  <threadedComment ref="I6" dT="2019-08-09T13:26:11.28" personId="{69913A73-5CEF-4503-BDAF-AA4DF078DCB4}" id="{FA6C330D-9DA3-42CB-A21E-60FD9E151611}">
    <text>State SSCS (State Senior Community Services)</text>
  </threadedComment>
  <threadedComment ref="J6" dT="2019-08-09T13:13:34.65" personId="{69913A73-5CEF-4503-BDAF-AA4DF078DCB4}" id="{43CFE056-E130-4FBD-AA23-8D074971DCA0}">
    <text>ADRC State non-match GPR (for EBS, I&amp;A, HDM assessments)
BADR Nutrition Program Revitalization Grants**
State grants supporting high level EB programs**</text>
  </threadedComment>
  <threadedComment ref="K6" dT="2019-08-09T13:14:29.29" personId="{69913A73-5CEF-4503-BDAF-AA4DF078DCB4}" id="{C83C3758-0D98-440E-BAD9-B653EE595559}">
    <text>Grants from Local (not Federal or State) Organizations
Municipal/City Funds</text>
  </threadedComment>
  <threadedComment ref="L6" dT="2019-08-09T13:14:51.85" personId="{69913A73-5CEF-4503-BDAF-AA4DF078DCB4}" id="{77F91B4B-A2DE-4C8D-BD19-1B98F6EDBA66}">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31570BFB-676C-4642-ABA1-8EDD55D05497}">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A00D39C5-BBF7-406E-9179-2BE39AE350F0}">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threadedComments/threadedComment9.xml><?xml version="1.0" encoding="utf-8"?>
<ThreadedComments xmlns="http://schemas.microsoft.com/office/spreadsheetml/2018/threadedcomments" xmlns:x="http://schemas.openxmlformats.org/spreadsheetml/2006/main">
  <threadedComment ref="B6" dT="2019-08-09T13:09:52.95" personId="{69913A73-5CEF-4503-BDAF-AA4DF078DCB4}" id="{E987A363-6449-45E0-898B-095A78107C68}">
    <text>OAA Allocations
(III-B, III-C1, III-C2, III-D, III-E)</text>
  </threadedComment>
  <threadedComment ref="D6" dT="2019-08-09T13:11:17.88" personId="{69913A73-5CEF-4503-BDAF-AA4DF078DCB4}" id="{57A516AC-E5DA-455A-BB2F-5F68D093FA76}">
    <text>County Tax Levy
Tribal Funds
Basic County Allocation
Community Aids
Provider Cash Match
Report excess above limit.</text>
  </threadedComment>
  <threadedComment ref="E6" dT="2019-08-09T13:11:40.03" personId="{69913A73-5CEF-4503-BDAF-AA4DF078DCB4}" id="{40B8AAC4-0900-4CA6-A5E0-6F9ADFB08AFB}">
    <text>Vendor/Provider In-Kind Match
Value of Volunteer Time
Value of products or goods donated
Value of services donated</text>
  </threadedComment>
  <threadedComment ref="H6" dT="2019-08-09T13:12:34.16" personId="{69913A73-5CEF-4503-BDAF-AA4DF078DCB4}" id="{1A99C357-5BD5-44F6-9F4C-4300DC74DF46}">
    <text>ACL Grants
Federal Drawdown of Medicaid Dollars (for EBS, I&amp;A)</text>
  </threadedComment>
  <threadedComment ref="I6" dT="2019-08-09T13:26:51.98" personId="{69913A73-5CEF-4503-BDAF-AA4DF078DCB4}" id="{1226A5BC-9BD5-40FA-ABE3-7AA0CE80A6FE}">
    <text>State Elderly Benefit Services (EBS)</text>
  </threadedComment>
  <threadedComment ref="J6" dT="2019-08-09T13:13:34.65" personId="{69913A73-5CEF-4503-BDAF-AA4DF078DCB4}" id="{FD6CFB20-149D-45B9-B5AE-7BD8FC741646}">
    <text>ADRC State non-match GPR (for EBS, I&amp;A, HDM assessments)
BADR Nutrition Program Revitalization Grants**
State grants supporting high level EB programs**</text>
  </threadedComment>
  <threadedComment ref="K6" dT="2019-08-09T13:14:29.29" personId="{69913A73-5CEF-4503-BDAF-AA4DF078DCB4}" id="{E912BCAB-D843-4438-B062-4ACA542A3DFF}">
    <text>Grants from Local (not Federal or State) Organizations
Municipal/City Funds</text>
  </threadedComment>
  <threadedComment ref="L6" dT="2019-08-09T13:14:51.85" personId="{69913A73-5CEF-4503-BDAF-AA4DF078DCB4}" id="{0971EB47-D5BE-4097-BE27-E14E73B42C16}">
    <tex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ext>
  </threadedComment>
  <threadedComment ref="M6" dT="2019-08-09T13:34:34.96" personId="{69913A73-5CEF-4503-BDAF-AA4DF078DCB4}" id="{82C53CF2-34CC-40A3-B225-91B50DC347C8}">
    <text>This will include Year to Date: Title III Expenses, Cash Match Expenses, Other Federal Expenses, Other State Expenses, Other Local Expenses, Prior Year Program Income Expenses and Current Year Program Income Expenses.</text>
  </threadedComment>
  <threadedComment ref="N6" dT="2019-08-09T13:34:49.51" personId="{69913A73-5CEF-4503-BDAF-AA4DF078DCB4}" id="{F312068B-D1C0-44D9-B4DA-C2EEDD205271}">
    <text>This will include Year to Date: Title III Expenses, Cash Match Expenses, In-Kind Expenses, Other Federal Expenses, Other State Expenses, Other Local Expenses, Prior Year Program Income Expenses and Current Year Program Income Expenses.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 Id="rId4" Type="http://schemas.microsoft.com/office/2017/10/relationships/threadedComment" Target="../threadedComments/threadedComment3.x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9.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5.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B77"/>
  <sheetViews>
    <sheetView workbookViewId="0">
      <selection activeCell="B26" sqref="B26"/>
    </sheetView>
  </sheetViews>
  <sheetFormatPr defaultRowHeight="13.2"/>
  <cols>
    <col min="1" max="1" width="12" bestFit="1" customWidth="1"/>
    <col min="2" max="2" width="137.109375" customWidth="1"/>
  </cols>
  <sheetData>
    <row r="1" spans="1:2">
      <c r="A1" s="46" t="s">
        <v>0</v>
      </c>
      <c r="B1" s="46" t="s">
        <v>1</v>
      </c>
    </row>
    <row r="2" spans="1:2">
      <c r="A2" s="75">
        <v>43660</v>
      </c>
      <c r="B2" s="5" t="s">
        <v>2</v>
      </c>
    </row>
    <row r="3" spans="1:2">
      <c r="A3" s="75"/>
      <c r="B3" s="76" t="s">
        <v>956</v>
      </c>
    </row>
    <row r="4" spans="1:2">
      <c r="A4" s="75"/>
      <c r="B4" s="76" t="s">
        <v>960</v>
      </c>
    </row>
    <row r="5" spans="1:2">
      <c r="A5" s="75"/>
      <c r="B5" s="76" t="s">
        <v>961</v>
      </c>
    </row>
    <row r="6" spans="1:2">
      <c r="A6" s="75"/>
      <c r="B6" s="76" t="s">
        <v>957</v>
      </c>
    </row>
    <row r="7" spans="1:2">
      <c r="A7" s="75"/>
      <c r="B7" s="76" t="s">
        <v>1042</v>
      </c>
    </row>
    <row r="8" spans="1:2" s="92" customFormat="1">
      <c r="A8" s="75"/>
      <c r="B8" s="76" t="s">
        <v>958</v>
      </c>
    </row>
    <row r="9" spans="1:2" s="92" customFormat="1">
      <c r="A9" s="75"/>
      <c r="B9" s="76" t="s">
        <v>1043</v>
      </c>
    </row>
    <row r="10" spans="1:2" s="92" customFormat="1">
      <c r="A10" s="75"/>
      <c r="B10" s="76" t="s">
        <v>1044</v>
      </c>
    </row>
    <row r="11" spans="1:2" s="92" customFormat="1">
      <c r="A11" s="75"/>
      <c r="B11" s="76" t="s">
        <v>1045</v>
      </c>
    </row>
    <row r="12" spans="1:2" s="92" customFormat="1">
      <c r="A12" s="75"/>
      <c r="B12" s="76" t="s">
        <v>1046</v>
      </c>
    </row>
    <row r="13" spans="1:2" s="92" customFormat="1">
      <c r="A13" s="75"/>
      <c r="B13" s="76" t="s">
        <v>1071</v>
      </c>
    </row>
    <row r="14" spans="1:2" s="92" customFormat="1">
      <c r="A14" s="75"/>
      <c r="B14" s="76" t="s">
        <v>1072</v>
      </c>
    </row>
    <row r="15" spans="1:2" s="92" customFormat="1">
      <c r="A15" s="75"/>
      <c r="B15" s="76"/>
    </row>
    <row r="16" spans="1:2" s="92" customFormat="1">
      <c r="A16" s="75"/>
      <c r="B16" s="76"/>
    </row>
    <row r="17" spans="1:2" s="92" customFormat="1">
      <c r="A17" s="75"/>
      <c r="B17" s="76"/>
    </row>
    <row r="18" spans="1:2" s="92" customFormat="1">
      <c r="A18" s="75"/>
      <c r="B18" s="76"/>
    </row>
    <row r="19" spans="1:2" s="92" customFormat="1">
      <c r="A19" s="75"/>
      <c r="B19" s="76"/>
    </row>
    <row r="20" spans="1:2" s="92" customFormat="1">
      <c r="A20" s="75"/>
      <c r="B20" s="76"/>
    </row>
    <row r="21" spans="1:2" s="92" customFormat="1">
      <c r="A21" s="75"/>
      <c r="B21" s="76"/>
    </row>
    <row r="22" spans="1:2">
      <c r="A22" s="75"/>
      <c r="B22" s="86"/>
    </row>
    <row r="23" spans="1:2">
      <c r="A23" s="75"/>
      <c r="B23" s="76" t="s">
        <v>962</v>
      </c>
    </row>
    <row r="24" spans="1:2">
      <c r="A24" s="75"/>
      <c r="B24" s="86" t="s">
        <v>959</v>
      </c>
    </row>
    <row r="25" spans="1:2">
      <c r="A25" s="75"/>
      <c r="B25" s="86" t="s">
        <v>1074</v>
      </c>
    </row>
    <row r="26" spans="1:2">
      <c r="A26" s="75"/>
      <c r="B26" s="86" t="s">
        <v>963</v>
      </c>
    </row>
    <row r="27" spans="1:2">
      <c r="A27" s="75"/>
      <c r="B27" s="86"/>
    </row>
    <row r="28" spans="1:2">
      <c r="A28" s="75"/>
      <c r="B28" s="86" t="s">
        <v>1073</v>
      </c>
    </row>
    <row r="29" spans="1:2">
      <c r="A29" s="75"/>
      <c r="B29" s="86"/>
    </row>
    <row r="30" spans="1:2">
      <c r="A30" s="75"/>
      <c r="B30" s="86"/>
    </row>
    <row r="31" spans="1:2">
      <c r="A31" s="75"/>
      <c r="B31" s="86"/>
    </row>
    <row r="32" spans="1:2">
      <c r="A32" s="75"/>
      <c r="B32" s="86"/>
    </row>
    <row r="33" spans="1:2">
      <c r="A33" s="75"/>
      <c r="B33" s="86"/>
    </row>
    <row r="34" spans="1:2">
      <c r="A34" s="75"/>
      <c r="B34" s="5"/>
    </row>
    <row r="35" spans="1:2">
      <c r="A35" s="75"/>
      <c r="B35" s="86"/>
    </row>
    <row r="36" spans="1:2">
      <c r="A36" s="75"/>
      <c r="B36" s="86"/>
    </row>
    <row r="37" spans="1:2">
      <c r="A37" s="75"/>
      <c r="B37" s="86"/>
    </row>
    <row r="38" spans="1:2">
      <c r="A38" s="75"/>
      <c r="B38" s="86"/>
    </row>
    <row r="39" spans="1:2">
      <c r="A39" s="75"/>
      <c r="B39" s="5"/>
    </row>
    <row r="40" spans="1:2">
      <c r="A40" s="75"/>
      <c r="B40" s="5"/>
    </row>
    <row r="41" spans="1:2">
      <c r="A41" s="75"/>
      <c r="B41" s="85"/>
    </row>
    <row r="42" spans="1:2">
      <c r="A42" s="75"/>
      <c r="B42" s="86"/>
    </row>
    <row r="43" spans="1:2">
      <c r="A43" s="75"/>
      <c r="B43" s="5"/>
    </row>
    <row r="44" spans="1:2">
      <c r="A44" s="75"/>
      <c r="B44" s="85"/>
    </row>
    <row r="45" spans="1:2">
      <c r="A45" s="75"/>
      <c r="B45" s="5"/>
    </row>
    <row r="46" spans="1:2">
      <c r="A46" s="75"/>
      <c r="B46" s="5"/>
    </row>
    <row r="47" spans="1:2">
      <c r="A47" s="75"/>
      <c r="B47" s="86"/>
    </row>
    <row r="48" spans="1:2">
      <c r="A48" s="75"/>
      <c r="B48" s="86"/>
    </row>
    <row r="49" spans="1:2">
      <c r="A49" s="75"/>
      <c r="B49" s="86"/>
    </row>
    <row r="50" spans="1:2">
      <c r="A50" s="75"/>
      <c r="B50" s="86"/>
    </row>
    <row r="51" spans="1:2">
      <c r="A51" s="75"/>
      <c r="B51" s="86"/>
    </row>
    <row r="52" spans="1:2">
      <c r="A52" s="75"/>
      <c r="B52" s="86"/>
    </row>
    <row r="53" spans="1:2">
      <c r="A53" s="75"/>
      <c r="B53" s="86"/>
    </row>
    <row r="54" spans="1:2">
      <c r="A54" s="75"/>
      <c r="B54" s="86"/>
    </row>
    <row r="55" spans="1:2">
      <c r="A55" s="75"/>
      <c r="B55" s="86"/>
    </row>
    <row r="56" spans="1:2">
      <c r="A56" s="5"/>
      <c r="B56" s="86"/>
    </row>
    <row r="57" spans="1:2">
      <c r="A57" s="5"/>
      <c r="B57" s="86"/>
    </row>
    <row r="58" spans="1:2">
      <c r="A58" s="5"/>
      <c r="B58" s="86"/>
    </row>
    <row r="59" spans="1:2">
      <c r="A59" s="5"/>
      <c r="B59" s="86"/>
    </row>
    <row r="60" spans="1:2">
      <c r="A60" s="5"/>
      <c r="B60" s="86"/>
    </row>
    <row r="61" spans="1:2">
      <c r="A61" s="5"/>
      <c r="B61" s="86"/>
    </row>
    <row r="62" spans="1:2">
      <c r="A62" s="5"/>
      <c r="B62" s="86"/>
    </row>
    <row r="63" spans="1:2">
      <c r="A63" s="5"/>
      <c r="B63" s="5"/>
    </row>
    <row r="64" spans="1:2">
      <c r="A64" s="5"/>
      <c r="B64" s="5"/>
    </row>
    <row r="65" spans="1:2">
      <c r="A65" s="5"/>
      <c r="B65" s="5"/>
    </row>
    <row r="66" spans="1:2">
      <c r="A66" s="5"/>
      <c r="B66" s="5"/>
    </row>
    <row r="67" spans="1:2">
      <c r="A67" s="5"/>
      <c r="B67" s="5"/>
    </row>
    <row r="68" spans="1:2">
      <c r="A68" s="5"/>
      <c r="B68" s="5"/>
    </row>
    <row r="69" spans="1:2">
      <c r="A69" s="5"/>
      <c r="B69" s="5"/>
    </row>
    <row r="70" spans="1:2">
      <c r="A70" s="5"/>
      <c r="B70" s="5"/>
    </row>
    <row r="71" spans="1:2">
      <c r="A71" s="5"/>
      <c r="B71" s="5"/>
    </row>
    <row r="72" spans="1:2">
      <c r="A72" s="5"/>
      <c r="B72" s="5"/>
    </row>
    <row r="73" spans="1:2">
      <c r="A73" s="5"/>
      <c r="B73" s="5"/>
    </row>
    <row r="74" spans="1:2">
      <c r="A74" s="5"/>
      <c r="B74" s="5"/>
    </row>
    <row r="75" spans="1:2">
      <c r="A75" s="5"/>
      <c r="B75" s="5"/>
    </row>
    <row r="76" spans="1:2">
      <c r="A76" s="5"/>
      <c r="B76" s="5"/>
    </row>
    <row r="77" spans="1:2">
      <c r="A77" s="5"/>
      <c r="B77" s="5"/>
    </row>
  </sheetData>
  <sortState ref="A41:B53">
    <sortCondition ref="A41:A53"/>
  </sortState>
  <pageMargins left="0.7" right="0.7" top="0.75" bottom="0.75" header="0.3" footer="0.3"/>
  <pageSetup scale="83" fitToHeight="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39997558519241921"/>
    <pageSetUpPr fitToPage="1"/>
  </sheetPr>
  <dimension ref="A1:R51"/>
  <sheetViews>
    <sheetView topLeftCell="A10" workbookViewId="0">
      <selection activeCell="P38" sqref="P38"/>
    </sheetView>
  </sheetViews>
  <sheetFormatPr defaultColWidth="9.109375" defaultRowHeight="13.2"/>
  <cols>
    <col min="1" max="1" width="13.109375" style="92" customWidth="1"/>
    <col min="2" max="2" width="3.44140625" style="92" customWidth="1"/>
    <col min="3" max="3" width="3.6640625" style="92" customWidth="1"/>
    <col min="4" max="4" width="8.44140625" style="92" customWidth="1"/>
    <col min="5" max="6" width="9.109375" style="92"/>
    <col min="7" max="7" width="10.33203125" style="92" customWidth="1"/>
    <col min="8" max="8" width="2.109375" style="92" customWidth="1"/>
    <col min="9" max="9" width="14.5546875" style="92" customWidth="1"/>
    <col min="10" max="10" width="11.44140625" style="92" bestFit="1" customWidth="1"/>
    <col min="11" max="11" width="6.5546875" style="92" customWidth="1"/>
    <col min="12" max="12" width="10.44140625" style="92" customWidth="1"/>
    <col min="13" max="16384" width="9.109375" style="92"/>
  </cols>
  <sheetData>
    <row r="1" spans="1:18">
      <c r="A1" s="264"/>
      <c r="B1" s="265"/>
      <c r="C1" s="265"/>
      <c r="D1" s="265"/>
      <c r="E1" s="265"/>
      <c r="F1" s="265"/>
      <c r="G1" s="265"/>
      <c r="H1" s="265"/>
      <c r="I1" s="265"/>
      <c r="J1" s="265"/>
      <c r="K1" s="265"/>
      <c r="L1" s="266"/>
    </row>
    <row r="2" spans="1:18" ht="17.399999999999999">
      <c r="A2" s="354" t="s">
        <v>988</v>
      </c>
      <c r="B2" s="355"/>
      <c r="C2" s="355"/>
      <c r="D2" s="355"/>
      <c r="E2" s="355"/>
      <c r="F2" s="355"/>
      <c r="G2" s="355"/>
      <c r="H2" s="355"/>
      <c r="I2" s="355"/>
      <c r="J2" s="355"/>
      <c r="K2" s="355"/>
      <c r="L2" s="356"/>
    </row>
    <row r="3" spans="1:18" ht="17.399999999999999">
      <c r="A3" s="354" t="s">
        <v>989</v>
      </c>
      <c r="B3" s="355"/>
      <c r="C3" s="355"/>
      <c r="D3" s="355"/>
      <c r="E3" s="355"/>
      <c r="F3" s="355"/>
      <c r="G3" s="355"/>
      <c r="H3" s="355"/>
      <c r="I3" s="355"/>
      <c r="J3" s="355"/>
      <c r="K3" s="355"/>
      <c r="L3" s="356"/>
    </row>
    <row r="4" spans="1:18">
      <c r="A4" s="267"/>
      <c r="B4" s="253"/>
      <c r="C4" s="253"/>
      <c r="D4" s="253"/>
      <c r="E4" s="253"/>
      <c r="F4" s="253"/>
      <c r="G4" s="253"/>
      <c r="H4" s="253"/>
      <c r="I4" s="253"/>
      <c r="J4" s="253"/>
      <c r="K4" s="253"/>
      <c r="L4" s="268"/>
    </row>
    <row r="5" spans="1:18" ht="15.6">
      <c r="A5" s="357" t="s">
        <v>990</v>
      </c>
      <c r="B5" s="358"/>
      <c r="C5" s="358"/>
      <c r="D5" s="358"/>
      <c r="E5" s="358"/>
      <c r="F5" s="358"/>
      <c r="G5" s="358"/>
      <c r="H5" s="358"/>
      <c r="I5" s="358"/>
      <c r="J5" s="358"/>
      <c r="K5" s="358"/>
      <c r="L5" s="359"/>
    </row>
    <row r="6" spans="1:18" ht="15">
      <c r="A6" s="269" t="s">
        <v>991</v>
      </c>
      <c r="B6" s="252"/>
      <c r="C6" s="252"/>
      <c r="D6" s="252"/>
      <c r="E6" s="252"/>
      <c r="F6" s="252"/>
      <c r="G6" s="252"/>
      <c r="H6" s="252"/>
      <c r="I6" s="252"/>
      <c r="J6" s="252"/>
      <c r="K6" s="252"/>
      <c r="L6" s="270"/>
    </row>
    <row r="7" spans="1:18" ht="15">
      <c r="A7" s="269" t="s">
        <v>992</v>
      </c>
      <c r="B7" s="252"/>
      <c r="C7" s="252"/>
      <c r="D7" s="253"/>
      <c r="E7" s="253"/>
      <c r="F7" s="253"/>
      <c r="G7" s="253"/>
      <c r="H7" s="253"/>
      <c r="I7" s="253"/>
      <c r="J7" s="253"/>
      <c r="K7" s="253"/>
      <c r="L7" s="268"/>
    </row>
    <row r="8" spans="1:18" ht="15">
      <c r="A8" s="269" t="s">
        <v>993</v>
      </c>
      <c r="B8" s="252"/>
      <c r="C8" s="252"/>
      <c r="D8" s="253"/>
      <c r="E8" s="253"/>
      <c r="F8" s="253"/>
      <c r="G8" s="253"/>
      <c r="H8" s="253"/>
      <c r="I8" s="253"/>
      <c r="J8" s="253"/>
      <c r="K8" s="253"/>
      <c r="L8" s="268"/>
    </row>
    <row r="9" spans="1:18">
      <c r="A9" s="267"/>
      <c r="B9" s="253"/>
      <c r="C9" s="253"/>
      <c r="D9" s="253"/>
      <c r="E9" s="253"/>
      <c r="F9" s="253"/>
      <c r="G9" s="253"/>
      <c r="H9" s="253"/>
      <c r="I9" s="253"/>
      <c r="J9" s="253"/>
      <c r="K9" s="253"/>
      <c r="L9" s="268"/>
    </row>
    <row r="10" spans="1:18" ht="15.6">
      <c r="A10" s="360" t="s">
        <v>994</v>
      </c>
      <c r="B10" s="361"/>
      <c r="C10" s="361"/>
      <c r="D10" s="361"/>
      <c r="E10" s="361"/>
      <c r="F10" s="361"/>
      <c r="G10" s="361"/>
      <c r="H10" s="361"/>
      <c r="I10" s="361"/>
      <c r="J10" s="361"/>
      <c r="K10" s="361"/>
      <c r="L10" s="362"/>
    </row>
    <row r="11" spans="1:18">
      <c r="A11" s="267"/>
      <c r="B11" s="253"/>
      <c r="C11" s="253"/>
      <c r="D11" s="253"/>
      <c r="E11" s="253"/>
      <c r="F11" s="253"/>
      <c r="G11" s="253"/>
      <c r="H11" s="253"/>
      <c r="I11" s="253"/>
      <c r="J11" s="253"/>
      <c r="K11" s="253"/>
      <c r="L11" s="268"/>
    </row>
    <row r="12" spans="1:18" ht="15.6">
      <c r="A12" s="271" t="s">
        <v>995</v>
      </c>
      <c r="B12" s="272" t="str">
        <f>'180B IIIB'!B2</f>
        <v>BUDGET</v>
      </c>
      <c r="C12" s="253"/>
      <c r="D12" s="273"/>
      <c r="E12" s="273"/>
      <c r="F12" s="274"/>
      <c r="G12" s="275" t="s">
        <v>996</v>
      </c>
      <c r="H12" s="275"/>
      <c r="I12" s="363" t="str">
        <f>'180B IIIB'!A2</f>
        <v>Dane</v>
      </c>
      <c r="J12" s="363"/>
      <c r="K12" s="363"/>
      <c r="L12" s="364"/>
    </row>
    <row r="13" spans="1:18">
      <c r="A13" s="276"/>
      <c r="B13" s="274"/>
      <c r="C13" s="273"/>
      <c r="D13" s="274"/>
      <c r="E13" s="274"/>
      <c r="F13" s="274"/>
      <c r="G13" s="274"/>
      <c r="H13" s="274"/>
      <c r="I13" s="274"/>
      <c r="J13" s="274"/>
      <c r="K13" s="274"/>
      <c r="L13" s="277"/>
    </row>
    <row r="14" spans="1:18" ht="16.2" thickBot="1">
      <c r="A14" s="278"/>
      <c r="B14" s="274"/>
      <c r="C14" s="254" t="str">
        <f>IF(I14&gt;0,"x","")</f>
        <v/>
      </c>
      <c r="D14" s="348" t="s">
        <v>997</v>
      </c>
      <c r="E14" s="349"/>
      <c r="F14" s="349"/>
      <c r="G14" s="279" t="s">
        <v>998</v>
      </c>
      <c r="H14" s="280" t="s">
        <v>999</v>
      </c>
      <c r="I14" s="255">
        <f>'180B IIIC1'!B68</f>
        <v>0</v>
      </c>
      <c r="J14" s="350" t="s">
        <v>1000</v>
      </c>
      <c r="K14" s="351"/>
      <c r="L14" s="281">
        <f ca="1">I14/'180B IIIC1'!E2</f>
        <v>0</v>
      </c>
    </row>
    <row r="15" spans="1:18">
      <c r="A15" s="276"/>
      <c r="B15" s="274"/>
      <c r="C15" s="273"/>
      <c r="D15" s="274"/>
      <c r="E15" s="274"/>
      <c r="F15" s="274"/>
      <c r="G15" s="274"/>
      <c r="H15" s="274"/>
      <c r="I15" s="274"/>
      <c r="J15" s="274"/>
      <c r="K15" s="274"/>
      <c r="L15" s="277"/>
      <c r="R15" s="251"/>
    </row>
    <row r="16" spans="1:18" ht="16.2" thickBot="1">
      <c r="A16" s="278"/>
      <c r="B16" s="274"/>
      <c r="C16" s="254" t="str">
        <f>IF(I16&gt;0,"x","")</f>
        <v/>
      </c>
      <c r="D16" s="348" t="s">
        <v>1001</v>
      </c>
      <c r="E16" s="349"/>
      <c r="F16" s="349"/>
      <c r="G16" s="279" t="s">
        <v>998</v>
      </c>
      <c r="H16" s="280" t="s">
        <v>999</v>
      </c>
      <c r="I16" s="255">
        <f>'180B IIIC2'!B70</f>
        <v>0</v>
      </c>
      <c r="J16" s="350" t="s">
        <v>1000</v>
      </c>
      <c r="K16" s="351"/>
      <c r="L16" s="281">
        <f ca="1">I16/'180B IIIC2'!E2</f>
        <v>0</v>
      </c>
    </row>
    <row r="17" spans="1:15">
      <c r="A17" s="276"/>
      <c r="B17" s="274"/>
      <c r="C17" s="273"/>
      <c r="D17" s="274"/>
      <c r="E17" s="274"/>
      <c r="F17" s="274"/>
      <c r="G17" s="274"/>
      <c r="H17" s="274"/>
      <c r="I17" s="274"/>
      <c r="J17" s="274"/>
      <c r="K17" s="274"/>
      <c r="L17" s="277"/>
    </row>
    <row r="18" spans="1:15" ht="16.2" thickBot="1">
      <c r="A18" s="278"/>
      <c r="B18" s="274"/>
      <c r="C18" s="254" t="str">
        <f>IF(I18&gt;0,"x","")</f>
        <v/>
      </c>
      <c r="D18" s="348" t="s">
        <v>1002</v>
      </c>
      <c r="E18" s="349"/>
      <c r="F18" s="349"/>
      <c r="G18" s="279" t="s">
        <v>998</v>
      </c>
      <c r="H18" s="280" t="s">
        <v>999</v>
      </c>
      <c r="I18" s="255">
        <f>'180B IIIC1'!B66</f>
        <v>0</v>
      </c>
      <c r="J18" s="350" t="s">
        <v>1000</v>
      </c>
      <c r="K18" s="351"/>
      <c r="L18" s="281">
        <f ca="1">I18/'180B IIIC1'!E2</f>
        <v>0</v>
      </c>
    </row>
    <row r="19" spans="1:15">
      <c r="A19" s="276"/>
      <c r="B19" s="274"/>
      <c r="C19" s="273"/>
      <c r="D19" s="274"/>
      <c r="E19" s="274"/>
      <c r="F19" s="274"/>
      <c r="G19" s="274"/>
      <c r="H19" s="274"/>
      <c r="I19" s="274"/>
      <c r="J19" s="274"/>
      <c r="K19" s="274"/>
      <c r="L19" s="282"/>
    </row>
    <row r="20" spans="1:15" ht="16.2" thickBot="1">
      <c r="A20" s="278"/>
      <c r="B20" s="274"/>
      <c r="C20" s="254" t="str">
        <f>IF(I20&gt;0,"x","")</f>
        <v/>
      </c>
      <c r="D20" s="348" t="s">
        <v>1003</v>
      </c>
      <c r="E20" s="349"/>
      <c r="F20" s="349"/>
      <c r="G20" s="279" t="s">
        <v>998</v>
      </c>
      <c r="H20" s="280" t="s">
        <v>999</v>
      </c>
      <c r="I20" s="255">
        <f>'180B IIIC2'!B66</f>
        <v>0</v>
      </c>
      <c r="J20" s="350" t="s">
        <v>1000</v>
      </c>
      <c r="K20" s="351"/>
      <c r="L20" s="281">
        <f ca="1">I20/'180B IIIC2'!E2</f>
        <v>0</v>
      </c>
    </row>
    <row r="21" spans="1:15">
      <c r="A21" s="276"/>
      <c r="B21" s="274"/>
      <c r="C21" s="273"/>
      <c r="D21" s="274"/>
      <c r="E21" s="274"/>
      <c r="F21" s="274"/>
      <c r="G21" s="274"/>
      <c r="H21" s="274"/>
      <c r="I21" s="274"/>
      <c r="J21" s="274"/>
      <c r="K21" s="274"/>
      <c r="L21" s="277"/>
    </row>
    <row r="22" spans="1:15" ht="16.2" thickBot="1">
      <c r="A22" s="283" t="s">
        <v>1004</v>
      </c>
      <c r="B22" s="257"/>
      <c r="C22" s="257"/>
      <c r="D22" s="257"/>
      <c r="E22" s="257"/>
      <c r="F22" s="256"/>
      <c r="G22" s="256"/>
      <c r="H22" s="256"/>
      <c r="I22" s="256"/>
      <c r="J22" s="256"/>
      <c r="K22" s="256"/>
      <c r="L22" s="284"/>
      <c r="O22" s="251"/>
    </row>
    <row r="23" spans="1:15" ht="15.6" thickBot="1">
      <c r="A23" s="340"/>
      <c r="B23" s="341"/>
      <c r="C23" s="341"/>
      <c r="D23" s="341"/>
      <c r="E23" s="341"/>
      <c r="F23" s="341"/>
      <c r="G23" s="341"/>
      <c r="H23" s="341"/>
      <c r="I23" s="341"/>
      <c r="J23" s="341"/>
      <c r="K23" s="341"/>
      <c r="L23" s="342"/>
    </row>
    <row r="24" spans="1:15">
      <c r="A24" s="285"/>
      <c r="B24" s="258"/>
      <c r="C24" s="258"/>
      <c r="D24" s="258"/>
      <c r="E24" s="258"/>
      <c r="F24" s="258"/>
      <c r="G24" s="258"/>
      <c r="H24" s="258"/>
      <c r="I24" s="258"/>
      <c r="J24" s="258"/>
      <c r="K24" s="258"/>
      <c r="L24" s="286"/>
    </row>
    <row r="25" spans="1:15" ht="15.6">
      <c r="A25" s="352" t="s">
        <v>1005</v>
      </c>
      <c r="B25" s="353"/>
      <c r="C25" s="353"/>
      <c r="D25" s="353"/>
      <c r="E25" s="353"/>
      <c r="F25" s="353"/>
      <c r="G25" s="353"/>
      <c r="H25" s="353"/>
      <c r="I25" s="353"/>
      <c r="J25" s="258"/>
      <c r="K25" s="258"/>
      <c r="L25" s="286"/>
    </row>
    <row r="26" spans="1:15" ht="15.6" thickBot="1">
      <c r="A26" s="340"/>
      <c r="B26" s="341"/>
      <c r="C26" s="341"/>
      <c r="D26" s="341"/>
      <c r="E26" s="341"/>
      <c r="F26" s="341"/>
      <c r="G26" s="341"/>
      <c r="H26" s="341"/>
      <c r="I26" s="341"/>
      <c r="J26" s="341"/>
      <c r="K26" s="341"/>
      <c r="L26" s="342"/>
    </row>
    <row r="27" spans="1:15" ht="15.6" thickBot="1">
      <c r="A27" s="332"/>
      <c r="B27" s="333"/>
      <c r="C27" s="333"/>
      <c r="D27" s="333"/>
      <c r="E27" s="333"/>
      <c r="F27" s="333"/>
      <c r="G27" s="333"/>
      <c r="H27" s="333"/>
      <c r="I27" s="333"/>
      <c r="J27" s="333"/>
      <c r="K27" s="333"/>
      <c r="L27" s="334"/>
    </row>
    <row r="28" spans="1:15" ht="15.6" thickBot="1">
      <c r="A28" s="332"/>
      <c r="B28" s="333"/>
      <c r="C28" s="333"/>
      <c r="D28" s="333"/>
      <c r="E28" s="333"/>
      <c r="F28" s="333"/>
      <c r="G28" s="333"/>
      <c r="H28" s="333"/>
      <c r="I28" s="333"/>
      <c r="J28" s="333"/>
      <c r="K28" s="333"/>
      <c r="L28" s="334"/>
    </row>
    <row r="29" spans="1:15">
      <c r="A29" s="285"/>
      <c r="B29" s="258"/>
      <c r="C29" s="258"/>
      <c r="D29" s="258"/>
      <c r="E29" s="258"/>
      <c r="F29" s="258"/>
      <c r="G29" s="258"/>
      <c r="H29" s="258"/>
      <c r="I29" s="258"/>
      <c r="J29" s="258"/>
      <c r="K29" s="258"/>
      <c r="L29" s="286"/>
    </row>
    <row r="30" spans="1:15" ht="15.6">
      <c r="A30" s="283" t="s">
        <v>1006</v>
      </c>
      <c r="B30" s="257"/>
      <c r="C30" s="257"/>
      <c r="D30" s="257"/>
      <c r="E30" s="257"/>
      <c r="F30" s="257"/>
      <c r="G30" s="257"/>
      <c r="H30" s="257"/>
      <c r="I30" s="257"/>
      <c r="J30" s="257"/>
      <c r="K30" s="257"/>
      <c r="L30" s="286"/>
    </row>
    <row r="31" spans="1:15" ht="16.2" thickBot="1">
      <c r="A31" s="283" t="s">
        <v>1007</v>
      </c>
      <c r="B31" s="257"/>
      <c r="C31" s="257"/>
      <c r="D31" s="257"/>
      <c r="E31" s="257"/>
      <c r="F31" s="257"/>
      <c r="G31" s="256"/>
      <c r="H31" s="257"/>
      <c r="I31" s="259" t="s">
        <v>1008</v>
      </c>
      <c r="J31" s="260"/>
      <c r="K31" s="256"/>
      <c r="L31" s="284"/>
    </row>
    <row r="32" spans="1:15">
      <c r="A32" s="285"/>
      <c r="B32" s="258"/>
      <c r="C32" s="258"/>
      <c r="D32" s="258"/>
      <c r="E32" s="258"/>
      <c r="F32" s="258"/>
      <c r="G32" s="258"/>
      <c r="H32" s="258"/>
      <c r="I32" s="258"/>
      <c r="J32" s="258"/>
      <c r="K32" s="258"/>
      <c r="L32" s="286"/>
    </row>
    <row r="33" spans="1:12" ht="13.8">
      <c r="A33" s="343" t="s">
        <v>1009</v>
      </c>
      <c r="B33" s="344"/>
      <c r="C33" s="344"/>
      <c r="D33" s="344"/>
      <c r="E33" s="344"/>
      <c r="F33" s="344"/>
      <c r="G33" s="344"/>
      <c r="H33" s="344"/>
      <c r="I33" s="344"/>
      <c r="J33" s="344"/>
      <c r="K33" s="344"/>
      <c r="L33" s="345"/>
    </row>
    <row r="34" spans="1:12">
      <c r="A34" s="285"/>
      <c r="B34" s="258"/>
      <c r="C34" s="258"/>
      <c r="D34" s="258"/>
      <c r="E34" s="258"/>
      <c r="F34" s="258"/>
      <c r="G34" s="258"/>
      <c r="H34" s="258"/>
      <c r="I34" s="258"/>
      <c r="J34" s="258"/>
      <c r="K34" s="258"/>
      <c r="L34" s="286"/>
    </row>
    <row r="35" spans="1:12">
      <c r="A35" s="287" t="s">
        <v>1010</v>
      </c>
      <c r="B35" s="261"/>
      <c r="C35" s="261"/>
      <c r="D35" s="346"/>
      <c r="E35" s="346"/>
      <c r="F35" s="346"/>
      <c r="G35" s="262"/>
      <c r="H35" s="261"/>
      <c r="I35" s="347"/>
      <c r="J35" s="347"/>
      <c r="K35" s="347"/>
      <c r="L35" s="288"/>
    </row>
    <row r="36" spans="1:12">
      <c r="A36" s="285"/>
      <c r="B36" s="258"/>
      <c r="C36" s="258"/>
      <c r="D36" s="258"/>
      <c r="E36" s="258"/>
      <c r="F36" s="258"/>
      <c r="G36" s="258"/>
      <c r="H36" s="258"/>
      <c r="I36" s="258"/>
      <c r="J36" s="258"/>
      <c r="K36" s="258"/>
      <c r="L36" s="286"/>
    </row>
    <row r="37" spans="1:12">
      <c r="A37" s="287" t="s">
        <v>1011</v>
      </c>
      <c r="B37" s="261"/>
      <c r="C37" s="258"/>
      <c r="D37" s="346"/>
      <c r="E37" s="346"/>
      <c r="F37" s="346"/>
      <c r="G37" s="262" t="s">
        <v>1012</v>
      </c>
      <c r="H37" s="258"/>
      <c r="I37" s="347"/>
      <c r="J37" s="347"/>
      <c r="K37" s="347"/>
      <c r="L37" s="286"/>
    </row>
    <row r="38" spans="1:12">
      <c r="A38" s="285"/>
      <c r="B38" s="258"/>
      <c r="C38" s="258"/>
      <c r="D38" s="258"/>
      <c r="E38" s="258"/>
      <c r="F38" s="258"/>
      <c r="G38" s="258"/>
      <c r="H38" s="258"/>
      <c r="I38" s="258"/>
      <c r="J38" s="258"/>
      <c r="K38" s="258"/>
      <c r="L38" s="286"/>
    </row>
    <row r="39" spans="1:12" ht="13.8">
      <c r="A39" s="338" t="s">
        <v>1013</v>
      </c>
      <c r="B39" s="339"/>
      <c r="C39" s="339"/>
      <c r="D39" s="339"/>
      <c r="E39" s="258"/>
      <c r="F39" s="258"/>
      <c r="G39" s="258"/>
      <c r="H39" s="258"/>
      <c r="I39" s="258"/>
      <c r="J39" s="258"/>
      <c r="K39" s="258"/>
      <c r="L39" s="286"/>
    </row>
    <row r="40" spans="1:12" ht="15.6" thickBot="1">
      <c r="A40" s="340"/>
      <c r="B40" s="341"/>
      <c r="C40" s="341"/>
      <c r="D40" s="341"/>
      <c r="E40" s="341"/>
      <c r="F40" s="341"/>
      <c r="G40" s="341"/>
      <c r="H40" s="341"/>
      <c r="I40" s="341"/>
      <c r="J40" s="341"/>
      <c r="K40" s="341"/>
      <c r="L40" s="342"/>
    </row>
    <row r="41" spans="1:12" ht="15.6" thickBot="1">
      <c r="A41" s="332"/>
      <c r="B41" s="333"/>
      <c r="C41" s="333"/>
      <c r="D41" s="333"/>
      <c r="E41" s="333"/>
      <c r="F41" s="333"/>
      <c r="G41" s="333"/>
      <c r="H41" s="333"/>
      <c r="I41" s="333"/>
      <c r="J41" s="333"/>
      <c r="K41" s="333"/>
      <c r="L41" s="334"/>
    </row>
    <row r="42" spans="1:12" ht="15.6" thickBot="1">
      <c r="A42" s="332"/>
      <c r="B42" s="333"/>
      <c r="C42" s="333"/>
      <c r="D42" s="333"/>
      <c r="E42" s="333"/>
      <c r="F42" s="333"/>
      <c r="G42" s="333"/>
      <c r="H42" s="333"/>
      <c r="I42" s="333"/>
      <c r="J42" s="333"/>
      <c r="K42" s="333"/>
      <c r="L42" s="334"/>
    </row>
    <row r="43" spans="1:12" ht="13.8">
      <c r="A43" s="338" t="s">
        <v>1014</v>
      </c>
      <c r="B43" s="339"/>
      <c r="C43" s="339"/>
      <c r="D43" s="339"/>
      <c r="E43" s="258"/>
      <c r="F43" s="258"/>
      <c r="G43" s="258"/>
      <c r="H43" s="258"/>
      <c r="I43" s="258"/>
      <c r="J43" s="258"/>
      <c r="K43" s="258"/>
      <c r="L43" s="286"/>
    </row>
    <row r="44" spans="1:12" ht="15.6" thickBot="1">
      <c r="A44" s="340"/>
      <c r="B44" s="341"/>
      <c r="C44" s="341"/>
      <c r="D44" s="341"/>
      <c r="E44" s="341"/>
      <c r="F44" s="341"/>
      <c r="G44" s="341"/>
      <c r="H44" s="341"/>
      <c r="I44" s="341"/>
      <c r="J44" s="341"/>
      <c r="K44" s="341"/>
      <c r="L44" s="342"/>
    </row>
    <row r="45" spans="1:12" ht="15.6" thickBot="1">
      <c r="A45" s="332"/>
      <c r="B45" s="333"/>
      <c r="C45" s="333"/>
      <c r="D45" s="333"/>
      <c r="E45" s="333"/>
      <c r="F45" s="333"/>
      <c r="G45" s="333"/>
      <c r="H45" s="333"/>
      <c r="I45" s="333"/>
      <c r="J45" s="333"/>
      <c r="K45" s="333"/>
      <c r="L45" s="334"/>
    </row>
    <row r="46" spans="1:12" ht="15.6" thickBot="1">
      <c r="A46" s="332"/>
      <c r="B46" s="333"/>
      <c r="C46" s="333"/>
      <c r="D46" s="333"/>
      <c r="E46" s="333"/>
      <c r="F46" s="333"/>
      <c r="G46" s="333"/>
      <c r="H46" s="333"/>
      <c r="I46" s="333"/>
      <c r="J46" s="333"/>
      <c r="K46" s="333"/>
      <c r="L46" s="334"/>
    </row>
    <row r="47" spans="1:12">
      <c r="A47" s="335"/>
      <c r="B47" s="336"/>
      <c r="C47" s="336"/>
      <c r="D47" s="336"/>
      <c r="E47" s="336"/>
      <c r="F47" s="336"/>
      <c r="G47" s="336"/>
      <c r="H47" s="336"/>
      <c r="I47" s="336"/>
      <c r="J47" s="336"/>
      <c r="K47" s="336"/>
      <c r="L47" s="337"/>
    </row>
    <row r="48" spans="1:12">
      <c r="A48" s="285"/>
      <c r="B48" s="263"/>
      <c r="C48" s="258"/>
      <c r="D48" s="261" t="s">
        <v>1015</v>
      </c>
      <c r="E48" s="258"/>
      <c r="F48" s="258"/>
      <c r="G48" s="258"/>
      <c r="H48" s="258"/>
      <c r="I48" s="258"/>
      <c r="J48" s="258"/>
      <c r="K48" s="258"/>
      <c r="L48" s="286"/>
    </row>
    <row r="49" spans="1:12">
      <c r="A49" s="285"/>
      <c r="B49" s="258"/>
      <c r="C49" s="258"/>
      <c r="D49" s="258"/>
      <c r="E49" s="258"/>
      <c r="F49" s="258"/>
      <c r="G49" s="258"/>
      <c r="H49" s="258"/>
      <c r="I49" s="258"/>
      <c r="J49" s="258"/>
      <c r="K49" s="258"/>
      <c r="L49" s="286"/>
    </row>
    <row r="50" spans="1:12">
      <c r="A50" s="285"/>
      <c r="B50" s="263"/>
      <c r="C50" s="258"/>
      <c r="D50" s="261" t="s">
        <v>1016</v>
      </c>
      <c r="E50" s="258"/>
      <c r="F50" s="258"/>
      <c r="G50" s="258"/>
      <c r="H50" s="258"/>
      <c r="I50" s="258"/>
      <c r="J50" s="258"/>
      <c r="K50" s="258"/>
      <c r="L50" s="286"/>
    </row>
    <row r="51" spans="1:12" ht="13.8" thickBot="1">
      <c r="A51" s="289"/>
      <c r="B51" s="290"/>
      <c r="C51" s="290"/>
      <c r="D51" s="290"/>
      <c r="E51" s="290"/>
      <c r="F51" s="290"/>
      <c r="G51" s="290"/>
      <c r="H51" s="290"/>
      <c r="I51" s="290"/>
      <c r="J51" s="290"/>
      <c r="K51" s="290"/>
      <c r="L51" s="291"/>
    </row>
  </sheetData>
  <mergeCells count="32">
    <mergeCell ref="A2:L2"/>
    <mergeCell ref="A3:L3"/>
    <mergeCell ref="A5:L5"/>
    <mergeCell ref="A10:L10"/>
    <mergeCell ref="I12:L12"/>
    <mergeCell ref="A27:L27"/>
    <mergeCell ref="D14:F14"/>
    <mergeCell ref="J14:K14"/>
    <mergeCell ref="D16:F16"/>
    <mergeCell ref="J16:K16"/>
    <mergeCell ref="D18:F18"/>
    <mergeCell ref="J18:K18"/>
    <mergeCell ref="D20:F20"/>
    <mergeCell ref="J20:K20"/>
    <mergeCell ref="A23:L23"/>
    <mergeCell ref="A25:I25"/>
    <mergeCell ref="A26:L26"/>
    <mergeCell ref="A28:L28"/>
    <mergeCell ref="A33:L33"/>
    <mergeCell ref="D35:F35"/>
    <mergeCell ref="I35:K35"/>
    <mergeCell ref="D37:F37"/>
    <mergeCell ref="I37:K37"/>
    <mergeCell ref="A45:L45"/>
    <mergeCell ref="A46:L46"/>
    <mergeCell ref="A47:L47"/>
    <mergeCell ref="A39:D39"/>
    <mergeCell ref="A40:L40"/>
    <mergeCell ref="A41:L41"/>
    <mergeCell ref="A42:L42"/>
    <mergeCell ref="A43:D43"/>
    <mergeCell ref="A44:L44"/>
  </mergeCells>
  <pageMargins left="0.7" right="0.7"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8" tint="0.39997558519241921"/>
  </sheetPr>
  <dimension ref="A1:P93"/>
  <sheetViews>
    <sheetView tabSelected="1" topLeftCell="A10" zoomScale="115" zoomScaleNormal="115" workbookViewId="0">
      <selection activeCell="N13" sqref="N13"/>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7" width="15.6640625" style="2" hidden="1" customWidth="1"/>
    <col min="8" max="8" width="15.6640625" style="2" customWidth="1"/>
    <col min="9" max="9" width="15.6640625" style="2" hidden="1" customWidth="1"/>
    <col min="10" max="12" width="15.6640625" style="2" customWidth="1"/>
    <col min="13" max="14" width="25.6640625" style="2" customWidth="1"/>
    <col min="15" max="15" width="8.88671875" style="2"/>
    <col min="16" max="16" width="29.33203125" style="2" customWidth="1"/>
    <col min="17" max="16384" width="8.88671875" style="2"/>
  </cols>
  <sheetData>
    <row r="1" spans="1:16">
      <c r="A1" s="187" t="s">
        <v>916</v>
      </c>
      <c r="B1" s="188" t="str">
        <f ca="1">IF('Compliance Issues'!C2="x","Errors exist, see the Compliance Issues tab.","")</f>
        <v/>
      </c>
      <c r="C1" s="188"/>
      <c r="D1" s="229"/>
      <c r="E1" s="223"/>
      <c r="F1" s="223"/>
      <c r="G1" s="223"/>
      <c r="H1" s="223"/>
      <c r="I1" s="223"/>
      <c r="J1" s="223"/>
      <c r="K1" s="223"/>
      <c r="L1" s="223"/>
    </row>
    <row r="2" spans="1:16" ht="15.6">
      <c r="A2" s="226" t="s">
        <v>45</v>
      </c>
      <c r="B2" s="227" t="s">
        <v>4</v>
      </c>
      <c r="D2" s="228" t="str">
        <f>LOOKUP(B2,Date,'Addl Info'!B9:B9)</f>
        <v>2021 BUDGET</v>
      </c>
      <c r="E2" s="230">
        <f ca="1">IF(D2="Non-Submission Period",0,LOOKUP(A2,CAUTAU,Allocations!D4:D6))</f>
        <v>341639</v>
      </c>
      <c r="F2" s="223"/>
      <c r="G2" s="223"/>
      <c r="H2" s="223"/>
      <c r="I2" s="232"/>
      <c r="J2" s="233"/>
      <c r="K2" s="223"/>
      <c r="L2" s="223"/>
    </row>
    <row r="3" spans="1:16">
      <c r="A3" s="87"/>
      <c r="B3" s="87"/>
      <c r="D3" s="239" t="s">
        <v>917</v>
      </c>
      <c r="E3" s="231">
        <f ca="1">E2-B62</f>
        <v>0</v>
      </c>
      <c r="F3" s="87"/>
      <c r="G3" s="87"/>
      <c r="H3" s="87"/>
      <c r="I3" s="87"/>
      <c r="J3" s="87"/>
      <c r="K3" s="223"/>
      <c r="L3" s="223"/>
    </row>
    <row r="4" spans="1:16">
      <c r="A4" s="223"/>
      <c r="B4" s="87"/>
      <c r="C4" s="223"/>
      <c r="D4" s="223"/>
      <c r="E4" s="87"/>
      <c r="F4" s="87"/>
      <c r="G4" s="87"/>
      <c r="H4" s="87"/>
      <c r="I4" s="87"/>
      <c r="J4" s="87"/>
      <c r="K4" s="223"/>
      <c r="L4" s="223"/>
    </row>
    <row r="5" spans="1:16">
      <c r="A5" s="224"/>
      <c r="B5" s="89"/>
      <c r="C5" s="225"/>
      <c r="D5" s="225"/>
      <c r="E5" s="225"/>
      <c r="F5" s="225"/>
      <c r="G5" s="225"/>
      <c r="H5" s="89"/>
      <c r="I5" s="89"/>
      <c r="J5" s="89"/>
      <c r="K5" s="89"/>
      <c r="L5" s="225"/>
    </row>
    <row r="6" spans="1:16" ht="77.099999999999994" customHeight="1">
      <c r="A6" s="195" t="s">
        <v>918</v>
      </c>
      <c r="B6" s="195" t="s">
        <v>955</v>
      </c>
      <c r="C6" s="195" t="s">
        <v>987</v>
      </c>
      <c r="D6" s="195" t="s">
        <v>919</v>
      </c>
      <c r="E6" s="195" t="s">
        <v>920</v>
      </c>
      <c r="F6" s="195" t="s">
        <v>987</v>
      </c>
      <c r="G6" s="195" t="s">
        <v>987</v>
      </c>
      <c r="H6" s="195" t="s">
        <v>921</v>
      </c>
      <c r="I6" s="195" t="s">
        <v>987</v>
      </c>
      <c r="J6" s="195" t="s">
        <v>922</v>
      </c>
      <c r="K6" s="195" t="s">
        <v>923</v>
      </c>
      <c r="L6" s="195" t="s">
        <v>924</v>
      </c>
      <c r="M6" s="195" t="s">
        <v>966</v>
      </c>
      <c r="N6" s="195" t="s">
        <v>967</v>
      </c>
      <c r="P6" s="236" t="s">
        <v>970</v>
      </c>
    </row>
    <row r="7" spans="1:16" ht="26.1" customHeight="1">
      <c r="A7" s="90" t="s">
        <v>168</v>
      </c>
      <c r="B7" s="76"/>
      <c r="C7" s="327"/>
      <c r="D7" s="139"/>
      <c r="E7" s="139"/>
      <c r="F7" s="327"/>
      <c r="G7" s="327"/>
      <c r="H7" s="139"/>
      <c r="I7" s="327"/>
      <c r="J7" s="139"/>
      <c r="K7" s="139"/>
      <c r="L7" s="139"/>
      <c r="M7" s="140">
        <f t="shared" ref="M7:M38" si="0">B7+C7+D7+F7+G7+H7+I7+J7+K7+L7</f>
        <v>0</v>
      </c>
      <c r="N7" s="140">
        <f t="shared" ref="N7:N38" si="1">B7+C7+D7+E7+F7+G7+H7+I7+J7+K7+L7</f>
        <v>0</v>
      </c>
      <c r="O7" s="301" t="str">
        <f>IF(AND(N7&gt;0,B18=0),"x","")</f>
        <v/>
      </c>
    </row>
    <row r="8" spans="1:16" ht="26.1" customHeight="1">
      <c r="A8" s="90" t="s">
        <v>171</v>
      </c>
      <c r="B8" s="139"/>
      <c r="C8" s="327"/>
      <c r="D8" s="139"/>
      <c r="E8" s="139"/>
      <c r="F8" s="327"/>
      <c r="G8" s="327"/>
      <c r="H8" s="139"/>
      <c r="I8" s="327"/>
      <c r="J8" s="139"/>
      <c r="K8" s="139"/>
      <c r="L8" s="139"/>
      <c r="M8" s="140">
        <f t="shared" si="0"/>
        <v>0</v>
      </c>
      <c r="N8" s="140">
        <f t="shared" si="1"/>
        <v>0</v>
      </c>
      <c r="O8" s="301" t="str">
        <f t="shared" ref="O8:O61" si="2">IF(AND(N8&gt;0,B8=0),"x","")</f>
        <v/>
      </c>
      <c r="P8" s="237" t="s">
        <v>1089</v>
      </c>
    </row>
    <row r="9" spans="1:16" ht="26.1" customHeight="1">
      <c r="A9" s="90" t="s">
        <v>179</v>
      </c>
      <c r="B9" s="139"/>
      <c r="C9" s="327"/>
      <c r="D9" s="139"/>
      <c r="E9" s="139"/>
      <c r="F9" s="327"/>
      <c r="G9" s="327"/>
      <c r="H9" s="139"/>
      <c r="I9" s="327"/>
      <c r="J9" s="139"/>
      <c r="K9" s="139"/>
      <c r="L9" s="139"/>
      <c r="M9" s="140">
        <f t="shared" si="0"/>
        <v>0</v>
      </c>
      <c r="N9" s="140">
        <f t="shared" si="1"/>
        <v>0</v>
      </c>
      <c r="O9" s="301" t="str">
        <f t="shared" si="2"/>
        <v/>
      </c>
      <c r="P9" s="237" t="s">
        <v>1089</v>
      </c>
    </row>
    <row r="10" spans="1:16" ht="26.1" customHeight="1">
      <c r="A10" s="90" t="s">
        <v>187</v>
      </c>
      <c r="B10" s="139"/>
      <c r="C10" s="327"/>
      <c r="D10" s="139"/>
      <c r="E10" s="139"/>
      <c r="F10" s="327"/>
      <c r="G10" s="327"/>
      <c r="H10" s="139"/>
      <c r="I10" s="327"/>
      <c r="J10" s="139"/>
      <c r="K10" s="139"/>
      <c r="L10" s="139"/>
      <c r="M10" s="140">
        <f t="shared" si="0"/>
        <v>0</v>
      </c>
      <c r="N10" s="140">
        <f t="shared" si="1"/>
        <v>0</v>
      </c>
      <c r="O10" s="301" t="str">
        <f t="shared" si="2"/>
        <v/>
      </c>
      <c r="P10" s="237" t="s">
        <v>1089</v>
      </c>
    </row>
    <row r="11" spans="1:16"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6" ht="26.1" customHeight="1">
      <c r="A12" s="90" t="s">
        <v>218</v>
      </c>
      <c r="B12" s="139"/>
      <c r="C12" s="327"/>
      <c r="D12" s="139"/>
      <c r="E12" s="139"/>
      <c r="F12" s="327"/>
      <c r="G12" s="327"/>
      <c r="H12" s="139"/>
      <c r="I12" s="327"/>
      <c r="J12" s="139"/>
      <c r="K12" s="139"/>
      <c r="L12" s="139"/>
      <c r="M12" s="140">
        <f t="shared" si="0"/>
        <v>0</v>
      </c>
      <c r="N12" s="140">
        <f t="shared" si="1"/>
        <v>0</v>
      </c>
      <c r="O12" s="301" t="str">
        <f t="shared" si="2"/>
        <v/>
      </c>
    </row>
    <row r="13" spans="1:16" ht="26.1" customHeight="1">
      <c r="A13" s="90" t="s">
        <v>222</v>
      </c>
      <c r="B13" s="139"/>
      <c r="C13" s="327"/>
      <c r="D13" s="139"/>
      <c r="E13" s="139"/>
      <c r="F13" s="327"/>
      <c r="G13" s="327"/>
      <c r="H13" s="139"/>
      <c r="I13" s="327"/>
      <c r="J13" s="139"/>
      <c r="K13" s="139"/>
      <c r="L13" s="139"/>
      <c r="M13" s="140">
        <f t="shared" si="0"/>
        <v>0</v>
      </c>
      <c r="N13" s="140">
        <f t="shared" si="1"/>
        <v>0</v>
      </c>
      <c r="O13" s="301" t="str">
        <f t="shared" si="2"/>
        <v/>
      </c>
      <c r="P13" s="237"/>
    </row>
    <row r="14" spans="1:16"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6" ht="26.1" customHeight="1">
      <c r="A15" s="90" t="s">
        <v>926</v>
      </c>
      <c r="B15" s="139"/>
      <c r="C15" s="327"/>
      <c r="D15" s="139"/>
      <c r="E15" s="139"/>
      <c r="F15" s="327"/>
      <c r="G15" s="327"/>
      <c r="H15" s="139"/>
      <c r="I15" s="327"/>
      <c r="J15" s="139"/>
      <c r="K15" s="139"/>
      <c r="L15" s="139"/>
      <c r="M15" s="140">
        <f t="shared" si="0"/>
        <v>0</v>
      </c>
      <c r="N15" s="140">
        <f t="shared" si="1"/>
        <v>0</v>
      </c>
      <c r="O15" s="301" t="str">
        <f t="shared" si="2"/>
        <v/>
      </c>
    </row>
    <row r="16" spans="1:16" ht="26.1" customHeight="1">
      <c r="A16" s="90" t="s">
        <v>927</v>
      </c>
      <c r="B16" s="139">
        <v>130401</v>
      </c>
      <c r="C16" s="327"/>
      <c r="D16" s="139"/>
      <c r="E16" s="139"/>
      <c r="F16" s="327"/>
      <c r="G16" s="327"/>
      <c r="H16" s="139"/>
      <c r="I16" s="327"/>
      <c r="J16" s="139"/>
      <c r="K16" s="139">
        <v>46842</v>
      </c>
      <c r="L16" s="139">
        <v>31500</v>
      </c>
      <c r="M16" s="140">
        <f t="shared" si="0"/>
        <v>208743</v>
      </c>
      <c r="N16" s="140">
        <f t="shared" si="1"/>
        <v>208743</v>
      </c>
      <c r="O16" s="301" t="str">
        <f t="shared" si="2"/>
        <v/>
      </c>
      <c r="P16" s="237"/>
    </row>
    <row r="17" spans="1:16" ht="26.1" customHeight="1">
      <c r="A17" s="90" t="s">
        <v>292</v>
      </c>
      <c r="B17" s="139"/>
      <c r="C17" s="327"/>
      <c r="D17" s="139"/>
      <c r="E17" s="139"/>
      <c r="F17" s="327"/>
      <c r="G17" s="327"/>
      <c r="H17" s="139"/>
      <c r="I17" s="327"/>
      <c r="J17" s="139"/>
      <c r="K17" s="139"/>
      <c r="L17" s="139"/>
      <c r="M17" s="140">
        <f t="shared" si="0"/>
        <v>0</v>
      </c>
      <c r="N17" s="140">
        <f t="shared" si="1"/>
        <v>0</v>
      </c>
      <c r="O17" s="301" t="str">
        <f t="shared" si="2"/>
        <v/>
      </c>
      <c r="P17" s="237"/>
    </row>
    <row r="18" spans="1:16" ht="26.1" customHeight="1">
      <c r="A18" s="90" t="s">
        <v>928</v>
      </c>
      <c r="B18" s="139">
        <v>47939</v>
      </c>
      <c r="C18" s="327"/>
      <c r="D18" s="139"/>
      <c r="E18" s="139"/>
      <c r="F18" s="327"/>
      <c r="G18" s="327"/>
      <c r="H18" s="139"/>
      <c r="I18" s="327"/>
      <c r="J18" s="139"/>
      <c r="K18" s="139"/>
      <c r="L18" s="139"/>
      <c r="M18" s="140">
        <f t="shared" si="0"/>
        <v>47939</v>
      </c>
      <c r="N18" s="140">
        <f t="shared" si="1"/>
        <v>47939</v>
      </c>
      <c r="O18" s="301" t="e">
        <f>IF(AND(N18&gt;0,#REF!=0),"x","")</f>
        <v>#REF!</v>
      </c>
    </row>
    <row r="19" spans="1:16" ht="26.1" customHeight="1">
      <c r="A19" s="90" t="s">
        <v>929</v>
      </c>
      <c r="B19" s="139"/>
      <c r="C19" s="327"/>
      <c r="D19" s="139"/>
      <c r="E19" s="139"/>
      <c r="F19" s="327"/>
      <c r="G19" s="327"/>
      <c r="H19" s="139"/>
      <c r="I19" s="327"/>
      <c r="J19" s="139"/>
      <c r="K19" s="139"/>
      <c r="L19" s="139"/>
      <c r="M19" s="140">
        <f t="shared" si="0"/>
        <v>0</v>
      </c>
      <c r="N19" s="140">
        <f t="shared" si="1"/>
        <v>0</v>
      </c>
      <c r="O19" s="301" t="str">
        <f t="shared" si="2"/>
        <v/>
      </c>
    </row>
    <row r="20" spans="1:16" ht="26.1" customHeight="1">
      <c r="A20" s="90" t="s">
        <v>320</v>
      </c>
      <c r="B20" s="139"/>
      <c r="C20" s="327"/>
      <c r="D20" s="139"/>
      <c r="E20" s="139"/>
      <c r="F20" s="327"/>
      <c r="G20" s="327"/>
      <c r="H20" s="139"/>
      <c r="I20" s="327"/>
      <c r="J20" s="139"/>
      <c r="K20" s="139"/>
      <c r="L20" s="139"/>
      <c r="M20" s="140">
        <f t="shared" si="0"/>
        <v>0</v>
      </c>
      <c r="N20" s="140">
        <f t="shared" si="1"/>
        <v>0</v>
      </c>
      <c r="O20" s="301" t="str">
        <f t="shared" si="2"/>
        <v/>
      </c>
      <c r="P20" s="237"/>
    </row>
    <row r="21" spans="1:16" ht="26.1" customHeight="1">
      <c r="A21" s="90" t="s">
        <v>930</v>
      </c>
      <c r="B21" s="139">
        <v>28120</v>
      </c>
      <c r="C21" s="327"/>
      <c r="D21" s="139"/>
      <c r="E21" s="139"/>
      <c r="F21" s="327"/>
      <c r="G21" s="327"/>
      <c r="H21" s="139"/>
      <c r="I21" s="327"/>
      <c r="J21" s="139"/>
      <c r="K21" s="139"/>
      <c r="L21" s="139"/>
      <c r="M21" s="140">
        <f t="shared" si="0"/>
        <v>28120</v>
      </c>
      <c r="N21" s="140">
        <f t="shared" si="1"/>
        <v>28120</v>
      </c>
      <c r="O21" s="301" t="str">
        <f t="shared" si="2"/>
        <v/>
      </c>
    </row>
    <row r="22" spans="1:16" ht="26.1" customHeight="1">
      <c r="A22" s="90" t="s">
        <v>931</v>
      </c>
      <c r="B22" s="139">
        <v>59994</v>
      </c>
      <c r="C22" s="327"/>
      <c r="D22" s="139">
        <v>40000</v>
      </c>
      <c r="E22" s="139"/>
      <c r="F22" s="327"/>
      <c r="G22" s="327"/>
      <c r="H22" s="139"/>
      <c r="I22" s="327"/>
      <c r="J22" s="139"/>
      <c r="K22" s="139">
        <v>14630</v>
      </c>
      <c r="L22" s="139"/>
      <c r="M22" s="140">
        <f t="shared" si="0"/>
        <v>114624</v>
      </c>
      <c r="N22" s="140">
        <f t="shared" si="1"/>
        <v>114624</v>
      </c>
      <c r="O22" s="301" t="str">
        <f t="shared" si="2"/>
        <v/>
      </c>
    </row>
    <row r="23" spans="1:16" ht="26.1" customHeight="1">
      <c r="A23" s="90" t="s">
        <v>932</v>
      </c>
      <c r="B23" s="139"/>
      <c r="C23" s="327"/>
      <c r="D23" s="139"/>
      <c r="E23" s="139"/>
      <c r="F23" s="327"/>
      <c r="G23" s="327"/>
      <c r="H23" s="139"/>
      <c r="I23" s="327"/>
      <c r="J23" s="139"/>
      <c r="K23" s="139"/>
      <c r="L23" s="139"/>
      <c r="M23" s="140">
        <f t="shared" si="0"/>
        <v>0</v>
      </c>
      <c r="N23" s="140">
        <f t="shared" si="1"/>
        <v>0</v>
      </c>
      <c r="O23" s="301" t="str">
        <f t="shared" si="2"/>
        <v/>
      </c>
      <c r="P23" s="237"/>
    </row>
    <row r="24" spans="1:16" ht="26.1" customHeight="1">
      <c r="A24" s="90" t="s">
        <v>933</v>
      </c>
      <c r="B24" s="139">
        <v>13697</v>
      </c>
      <c r="C24" s="327"/>
      <c r="D24" s="139"/>
      <c r="E24" s="139"/>
      <c r="F24" s="327"/>
      <c r="G24" s="327"/>
      <c r="H24" s="139"/>
      <c r="I24" s="327"/>
      <c r="J24" s="139"/>
      <c r="K24" s="139"/>
      <c r="L24" s="139"/>
      <c r="M24" s="140">
        <f t="shared" si="0"/>
        <v>13697</v>
      </c>
      <c r="N24" s="140">
        <f t="shared" si="1"/>
        <v>13697</v>
      </c>
      <c r="O24" s="301" t="str">
        <f t="shared" si="2"/>
        <v/>
      </c>
    </row>
    <row r="25" spans="1:16" ht="26.1" customHeight="1">
      <c r="A25" s="90" t="s">
        <v>385</v>
      </c>
      <c r="B25" s="139"/>
      <c r="C25" s="327"/>
      <c r="D25" s="139"/>
      <c r="E25" s="139"/>
      <c r="F25" s="327"/>
      <c r="G25" s="327"/>
      <c r="H25" s="139"/>
      <c r="I25" s="327"/>
      <c r="J25" s="139"/>
      <c r="K25" s="139"/>
      <c r="L25" s="139"/>
      <c r="M25" s="140">
        <f t="shared" si="0"/>
        <v>0</v>
      </c>
      <c r="N25" s="140">
        <f t="shared" si="1"/>
        <v>0</v>
      </c>
      <c r="O25" s="301" t="str">
        <f t="shared" si="2"/>
        <v/>
      </c>
    </row>
    <row r="26" spans="1:16" ht="26.1" customHeight="1">
      <c r="A26" s="90" t="s">
        <v>389</v>
      </c>
      <c r="B26" s="139"/>
      <c r="C26" s="327"/>
      <c r="D26" s="139"/>
      <c r="E26" s="139"/>
      <c r="F26" s="327"/>
      <c r="G26" s="327"/>
      <c r="H26" s="139"/>
      <c r="I26" s="327"/>
      <c r="J26" s="139"/>
      <c r="K26" s="139"/>
      <c r="L26" s="139"/>
      <c r="M26" s="140">
        <f t="shared" si="0"/>
        <v>0</v>
      </c>
      <c r="N26" s="140">
        <f t="shared" si="1"/>
        <v>0</v>
      </c>
      <c r="O26" s="301" t="str">
        <f t="shared" si="2"/>
        <v/>
      </c>
    </row>
    <row r="27" spans="1:16" ht="26.1" customHeight="1">
      <c r="A27" s="90" t="s">
        <v>610</v>
      </c>
      <c r="B27" s="139"/>
      <c r="C27" s="327"/>
      <c r="D27" s="139"/>
      <c r="E27" s="139"/>
      <c r="F27" s="327"/>
      <c r="G27" s="327"/>
      <c r="H27" s="139"/>
      <c r="I27" s="327"/>
      <c r="J27" s="139"/>
      <c r="K27" s="139"/>
      <c r="L27" s="139"/>
      <c r="M27" s="140">
        <f t="shared" si="0"/>
        <v>0</v>
      </c>
      <c r="N27" s="140">
        <f t="shared" si="1"/>
        <v>0</v>
      </c>
      <c r="O27" s="301" t="str">
        <f t="shared" si="2"/>
        <v/>
      </c>
    </row>
    <row r="28" spans="1:16" ht="26.1" customHeight="1">
      <c r="A28" s="90" t="s">
        <v>395</v>
      </c>
      <c r="B28" s="139"/>
      <c r="C28" s="327"/>
      <c r="D28" s="139"/>
      <c r="E28" s="139"/>
      <c r="F28" s="327"/>
      <c r="G28" s="327"/>
      <c r="H28" s="139"/>
      <c r="I28" s="327"/>
      <c r="J28" s="139"/>
      <c r="K28" s="139"/>
      <c r="L28" s="139"/>
      <c r="M28" s="140">
        <f t="shared" si="0"/>
        <v>0</v>
      </c>
      <c r="N28" s="140">
        <f t="shared" si="1"/>
        <v>0</v>
      </c>
      <c r="O28" s="301" t="str">
        <f t="shared" si="2"/>
        <v/>
      </c>
    </row>
    <row r="29" spans="1:16" ht="26.1" customHeight="1">
      <c r="A29" s="90" t="s">
        <v>934</v>
      </c>
      <c r="B29" s="139"/>
      <c r="C29" s="327"/>
      <c r="D29" s="139"/>
      <c r="E29" s="139"/>
      <c r="F29" s="327"/>
      <c r="G29" s="327"/>
      <c r="H29" s="139"/>
      <c r="I29" s="327"/>
      <c r="J29" s="139"/>
      <c r="K29" s="139"/>
      <c r="L29" s="139"/>
      <c r="M29" s="140">
        <f t="shared" si="0"/>
        <v>0</v>
      </c>
      <c r="N29" s="140">
        <f t="shared" si="1"/>
        <v>0</v>
      </c>
      <c r="O29" s="301" t="str">
        <f t="shared" si="2"/>
        <v/>
      </c>
    </row>
    <row r="30" spans="1:16" ht="26.1" customHeight="1">
      <c r="A30" s="90" t="s">
        <v>403</v>
      </c>
      <c r="B30" s="139">
        <v>1000</v>
      </c>
      <c r="C30" s="327"/>
      <c r="D30" s="139"/>
      <c r="E30" s="139"/>
      <c r="F30" s="327"/>
      <c r="G30" s="327"/>
      <c r="H30" s="139"/>
      <c r="I30" s="327"/>
      <c r="J30" s="139"/>
      <c r="K30" s="139"/>
      <c r="L30" s="139"/>
      <c r="M30" s="140">
        <f t="shared" si="0"/>
        <v>1000</v>
      </c>
      <c r="N30" s="140">
        <f t="shared" si="1"/>
        <v>1000</v>
      </c>
      <c r="O30" s="301" t="str">
        <f t="shared" si="2"/>
        <v/>
      </c>
    </row>
    <row r="31" spans="1:16" ht="26.1" customHeight="1">
      <c r="A31" s="90" t="s">
        <v>935</v>
      </c>
      <c r="B31" s="139"/>
      <c r="C31" s="327"/>
      <c r="D31" s="139"/>
      <c r="E31" s="139"/>
      <c r="F31" s="327"/>
      <c r="G31" s="327"/>
      <c r="H31" s="139"/>
      <c r="I31" s="327"/>
      <c r="J31" s="139"/>
      <c r="K31" s="139"/>
      <c r="L31" s="139"/>
      <c r="M31" s="140">
        <f t="shared" si="0"/>
        <v>0</v>
      </c>
      <c r="N31" s="140">
        <f t="shared" si="1"/>
        <v>0</v>
      </c>
      <c r="O31" s="301" t="str">
        <f t="shared" si="2"/>
        <v/>
      </c>
    </row>
    <row r="32" spans="1:16" ht="26.1" customHeight="1">
      <c r="A32" s="90" t="s">
        <v>561</v>
      </c>
      <c r="B32" s="139"/>
      <c r="C32" s="327"/>
      <c r="D32" s="139"/>
      <c r="E32" s="139"/>
      <c r="F32" s="327"/>
      <c r="G32" s="327"/>
      <c r="H32" s="139"/>
      <c r="I32" s="327"/>
      <c r="J32" s="139"/>
      <c r="K32" s="139"/>
      <c r="L32" s="139"/>
      <c r="M32" s="140">
        <f t="shared" si="0"/>
        <v>0</v>
      </c>
      <c r="N32" s="140">
        <f t="shared" si="1"/>
        <v>0</v>
      </c>
      <c r="O32" s="301" t="str">
        <f t="shared" si="2"/>
        <v/>
      </c>
    </row>
    <row r="33" spans="1:15" ht="26.1" customHeight="1">
      <c r="A33" s="248" t="s">
        <v>936</v>
      </c>
      <c r="B33" s="139">
        <v>25000</v>
      </c>
      <c r="C33" s="327"/>
      <c r="D33" s="139"/>
      <c r="E33" s="139"/>
      <c r="F33" s="327"/>
      <c r="G33" s="327"/>
      <c r="H33" s="139"/>
      <c r="I33" s="327"/>
      <c r="J33" s="139"/>
      <c r="K33" s="139"/>
      <c r="L33" s="139"/>
      <c r="M33" s="140">
        <f t="shared" si="0"/>
        <v>25000</v>
      </c>
      <c r="N33" s="140">
        <f t="shared" si="1"/>
        <v>25000</v>
      </c>
      <c r="O33" s="301" t="str">
        <f t="shared" si="2"/>
        <v/>
      </c>
    </row>
    <row r="34" spans="1:15" ht="26.1" customHeight="1">
      <c r="A34" s="90" t="s">
        <v>578</v>
      </c>
      <c r="B34" s="139"/>
      <c r="C34" s="327"/>
      <c r="D34" s="139"/>
      <c r="E34" s="139"/>
      <c r="F34" s="327"/>
      <c r="G34" s="327"/>
      <c r="H34" s="139"/>
      <c r="I34" s="327"/>
      <c r="J34" s="139"/>
      <c r="K34" s="139"/>
      <c r="L34" s="139"/>
      <c r="M34" s="140">
        <f t="shared" si="0"/>
        <v>0</v>
      </c>
      <c r="N34" s="140">
        <f t="shared" si="1"/>
        <v>0</v>
      </c>
      <c r="O34" s="301" t="str">
        <f t="shared" si="2"/>
        <v/>
      </c>
    </row>
    <row r="35" spans="1:15" ht="26.1" customHeight="1">
      <c r="A35" s="90" t="s">
        <v>582</v>
      </c>
      <c r="B35" s="139"/>
      <c r="C35" s="327"/>
      <c r="D35" s="139"/>
      <c r="E35" s="139"/>
      <c r="F35" s="327"/>
      <c r="G35" s="327"/>
      <c r="H35" s="139"/>
      <c r="I35" s="327"/>
      <c r="J35" s="139"/>
      <c r="K35" s="139"/>
      <c r="L35" s="139"/>
      <c r="M35" s="140">
        <f t="shared" si="0"/>
        <v>0</v>
      </c>
      <c r="N35" s="140">
        <f t="shared" si="1"/>
        <v>0</v>
      </c>
      <c r="O35" s="301" t="str">
        <f t="shared" si="2"/>
        <v/>
      </c>
    </row>
    <row r="36" spans="1:15" ht="26.1" customHeight="1">
      <c r="A36" s="90" t="s">
        <v>584</v>
      </c>
      <c r="B36" s="139"/>
      <c r="C36" s="327"/>
      <c r="D36" s="139"/>
      <c r="E36" s="139"/>
      <c r="F36" s="327"/>
      <c r="G36" s="327"/>
      <c r="H36" s="139"/>
      <c r="I36" s="327"/>
      <c r="J36" s="139"/>
      <c r="K36" s="139"/>
      <c r="L36" s="139"/>
      <c r="M36" s="140">
        <f t="shared" si="0"/>
        <v>0</v>
      </c>
      <c r="N36" s="140">
        <f t="shared" si="1"/>
        <v>0</v>
      </c>
      <c r="O36" s="301" t="str">
        <f t="shared" si="2"/>
        <v/>
      </c>
    </row>
    <row r="37" spans="1:15" ht="26.1" customHeight="1">
      <c r="A37" s="90" t="s">
        <v>937</v>
      </c>
      <c r="B37" s="139">
        <v>35488</v>
      </c>
      <c r="C37" s="327"/>
      <c r="D37" s="139"/>
      <c r="E37" s="139"/>
      <c r="F37" s="327"/>
      <c r="G37" s="327"/>
      <c r="H37" s="139"/>
      <c r="I37" s="327"/>
      <c r="J37" s="139"/>
      <c r="K37" s="139">
        <v>27878</v>
      </c>
      <c r="L37" s="139"/>
      <c r="M37" s="140">
        <f t="shared" si="0"/>
        <v>63366</v>
      </c>
      <c r="N37" s="140">
        <f t="shared" si="1"/>
        <v>63366</v>
      </c>
      <c r="O37" s="301" t="str">
        <f t="shared" si="2"/>
        <v/>
      </c>
    </row>
    <row r="38" spans="1:15" ht="26.1" customHeight="1">
      <c r="A38" s="90" t="s">
        <v>938</v>
      </c>
      <c r="B38" s="139"/>
      <c r="C38" s="327"/>
      <c r="D38" s="139"/>
      <c r="E38" s="139"/>
      <c r="F38" s="327"/>
      <c r="G38" s="327"/>
      <c r="H38" s="139"/>
      <c r="I38" s="327"/>
      <c r="J38" s="139"/>
      <c r="K38" s="139"/>
      <c r="L38" s="139"/>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+SUM(B8:B61)</f>
        <v>341639</v>
      </c>
      <c r="C62" s="141">
        <f t="shared" ref="C62:L62" si="5">+SUM(C7:C61)</f>
        <v>0</v>
      </c>
      <c r="D62" s="141">
        <f t="shared" si="5"/>
        <v>40000</v>
      </c>
      <c r="E62" s="141">
        <f t="shared" si="5"/>
        <v>0</v>
      </c>
      <c r="F62" s="141">
        <f t="shared" ref="F62" si="6">+SUM(F7:F61)</f>
        <v>0</v>
      </c>
      <c r="G62" s="141">
        <f t="shared" si="5"/>
        <v>0</v>
      </c>
      <c r="H62" s="141">
        <f t="shared" si="5"/>
        <v>0</v>
      </c>
      <c r="I62" s="141">
        <f t="shared" si="5"/>
        <v>0</v>
      </c>
      <c r="J62" s="141">
        <f t="shared" si="5"/>
        <v>0</v>
      </c>
      <c r="K62" s="141">
        <f t="shared" si="5"/>
        <v>89350</v>
      </c>
      <c r="L62" s="141">
        <f t="shared" si="5"/>
        <v>31500</v>
      </c>
      <c r="M62" s="140">
        <f t="shared" si="3"/>
        <v>502489</v>
      </c>
      <c r="N62" s="140">
        <f t="shared" si="4"/>
        <v>502489</v>
      </c>
    </row>
    <row r="63" spans="1:15" ht="13.8" thickBot="1"/>
    <row r="64" spans="1:15" ht="13.8" thickBot="1">
      <c r="A64" s="91"/>
    </row>
    <row r="65" spans="1:12">
      <c r="A65" s="3" t="s">
        <v>1017</v>
      </c>
      <c r="B65" s="298"/>
      <c r="C65" s="138"/>
      <c r="D65" s="138"/>
      <c r="E65" s="138"/>
      <c r="F65" s="138"/>
      <c r="G65" s="138"/>
      <c r="H65" s="138"/>
      <c r="I65" s="138"/>
      <c r="J65" s="138"/>
      <c r="K65" s="138"/>
      <c r="L65" s="138"/>
    </row>
    <row r="66" spans="1:12" ht="16.8">
      <c r="A66" s="2" t="s">
        <v>1018</v>
      </c>
      <c r="B66" s="306">
        <f>'180B IIIC1'!B66</f>
        <v>0</v>
      </c>
      <c r="C66" s="76"/>
      <c r="D66" s="76"/>
      <c r="E66" s="76"/>
      <c r="F66" s="76"/>
      <c r="G66" s="76"/>
      <c r="H66" s="76"/>
      <c r="I66" s="76"/>
    </row>
    <row r="67" spans="1:12">
      <c r="B67" s="299"/>
      <c r="C67" s="76"/>
      <c r="D67" s="76"/>
      <c r="E67" s="76"/>
      <c r="F67" s="76"/>
      <c r="G67" s="76"/>
      <c r="H67" s="76"/>
      <c r="I67" s="76"/>
    </row>
    <row r="68" spans="1:12">
      <c r="A68" s="3" t="s">
        <v>1025</v>
      </c>
      <c r="B68" s="295"/>
      <c r="C68" s="76"/>
      <c r="D68" s="76"/>
      <c r="E68" s="76"/>
      <c r="F68" s="76"/>
      <c r="G68" s="76"/>
      <c r="H68" s="76"/>
      <c r="I68" s="76"/>
    </row>
    <row r="69" spans="1:12" ht="16.8">
      <c r="A69" s="2" t="s">
        <v>1018</v>
      </c>
      <c r="B69" s="306">
        <f>'180B IIIC2'!B66</f>
        <v>0</v>
      </c>
      <c r="C69" s="76"/>
      <c r="D69" s="76"/>
      <c r="E69" s="76"/>
      <c r="F69" s="76"/>
      <c r="G69" s="76"/>
      <c r="H69" s="76"/>
      <c r="I69" s="76"/>
    </row>
    <row r="70" spans="1:12">
      <c r="A70" s="295"/>
      <c r="B70" s="295"/>
      <c r="C70" s="76"/>
      <c r="D70" s="76"/>
      <c r="E70" s="76"/>
      <c r="F70" s="76"/>
      <c r="G70" s="76"/>
      <c r="H70" s="76"/>
      <c r="I70" s="76"/>
    </row>
    <row r="71" spans="1:12" ht="17.399999999999999">
      <c r="A71" s="300" t="s">
        <v>1026</v>
      </c>
      <c r="B71" s="307">
        <f ca="1">E2+B66+B69</f>
        <v>341639</v>
      </c>
      <c r="C71" s="76"/>
      <c r="D71" s="76"/>
      <c r="E71" s="76"/>
      <c r="F71" s="76"/>
      <c r="G71" s="76"/>
      <c r="H71" s="76"/>
      <c r="I71" s="76"/>
    </row>
    <row r="72" spans="1:12">
      <c r="A72" s="76"/>
      <c r="B72" s="76"/>
      <c r="C72" s="76"/>
      <c r="D72" s="76"/>
      <c r="E72" s="76"/>
      <c r="F72" s="76"/>
      <c r="G72" s="76"/>
      <c r="H72" s="76"/>
      <c r="I72" s="76"/>
    </row>
    <row r="73" spans="1:12">
      <c r="A73" s="76"/>
      <c r="B73" s="76"/>
      <c r="C73" s="76"/>
      <c r="D73" s="76"/>
      <c r="E73" s="76"/>
      <c r="F73" s="76"/>
      <c r="G73" s="76"/>
      <c r="H73" s="76"/>
      <c r="I73" s="76"/>
    </row>
    <row r="74" spans="1:12">
      <c r="A74" s="76"/>
      <c r="B74" s="76"/>
      <c r="C74" s="76"/>
      <c r="D74" s="76"/>
      <c r="E74" s="76"/>
      <c r="F74" s="76"/>
      <c r="G74" s="76"/>
      <c r="H74" s="76"/>
      <c r="I74" s="76"/>
    </row>
    <row r="75" spans="1:12">
      <c r="A75" s="76"/>
      <c r="B75" s="76"/>
      <c r="C75" s="76"/>
      <c r="D75" s="76"/>
      <c r="E75" s="76"/>
      <c r="F75" s="76"/>
      <c r="G75" s="76"/>
      <c r="H75" s="76"/>
      <c r="I75" s="76"/>
    </row>
    <row r="76" spans="1:12">
      <c r="A76" s="76"/>
      <c r="B76" s="76"/>
      <c r="C76" s="76"/>
      <c r="D76" s="76"/>
      <c r="E76" s="76"/>
      <c r="F76" s="76"/>
      <c r="G76" s="76"/>
      <c r="H76" s="76"/>
      <c r="I76" s="76"/>
    </row>
    <row r="77" spans="1:12">
      <c r="A77" s="76"/>
      <c r="B77" s="76"/>
      <c r="C77" s="76"/>
      <c r="D77" s="76"/>
      <c r="E77" s="76"/>
      <c r="F77" s="76"/>
      <c r="G77" s="76"/>
      <c r="H77" s="76"/>
      <c r="I77" s="76"/>
    </row>
    <row r="78" spans="1:12">
      <c r="A78" s="76"/>
      <c r="B78" s="76"/>
      <c r="C78" s="76"/>
      <c r="D78" s="76"/>
      <c r="E78" s="76"/>
      <c r="F78" s="76"/>
      <c r="G78" s="76"/>
      <c r="H78" s="76"/>
      <c r="I78" s="76"/>
    </row>
    <row r="79" spans="1:12">
      <c r="A79" s="76"/>
      <c r="B79" s="76"/>
      <c r="C79" s="76"/>
      <c r="D79" s="76"/>
      <c r="E79" s="76"/>
      <c r="F79" s="76"/>
      <c r="G79" s="76"/>
      <c r="H79" s="76"/>
      <c r="I79" s="76"/>
    </row>
    <row r="80" spans="1:12">
      <c r="A80" s="76"/>
      <c r="B80" s="76"/>
      <c r="C80" s="76"/>
      <c r="D80" s="76"/>
      <c r="E80" s="76"/>
      <c r="F80" s="76"/>
      <c r="G80" s="76"/>
      <c r="H80" s="76"/>
      <c r="I80" s="76"/>
    </row>
    <row r="81" spans="1:9">
      <c r="A81" s="76"/>
      <c r="B81" s="76"/>
      <c r="C81" s="76"/>
      <c r="D81" s="76"/>
      <c r="E81" s="76"/>
      <c r="F81" s="76"/>
      <c r="G81" s="76"/>
      <c r="H81" s="76"/>
      <c r="I81" s="76"/>
    </row>
    <row r="82" spans="1:9">
      <c r="A82" s="76"/>
      <c r="B82" s="76"/>
      <c r="C82" s="76"/>
      <c r="D82" s="76"/>
      <c r="E82" s="76"/>
      <c r="F82" s="76"/>
      <c r="G82" s="76"/>
      <c r="H82" s="76"/>
      <c r="I82" s="76"/>
    </row>
    <row r="83" spans="1:9">
      <c r="A83" s="76"/>
      <c r="B83" s="76"/>
      <c r="C83" s="76"/>
      <c r="D83" s="76"/>
      <c r="E83" s="76"/>
      <c r="F83" s="76"/>
      <c r="G83" s="76"/>
      <c r="H83" s="76"/>
      <c r="I83" s="76"/>
    </row>
    <row r="84" spans="1:9">
      <c r="A84" s="76"/>
      <c r="B84" s="76"/>
      <c r="C84" s="76"/>
      <c r="D84" s="76"/>
      <c r="E84" s="76"/>
      <c r="F84" s="76"/>
      <c r="G84" s="76"/>
      <c r="H84" s="76"/>
      <c r="I84" s="76"/>
    </row>
    <row r="85" spans="1:9">
      <c r="A85" s="76"/>
      <c r="B85" s="76"/>
      <c r="C85" s="76"/>
      <c r="D85" s="76"/>
      <c r="E85" s="76"/>
      <c r="F85" s="76"/>
      <c r="G85" s="76"/>
      <c r="H85" s="76"/>
      <c r="I85" s="76"/>
    </row>
    <row r="86" spans="1:9">
      <c r="A86" s="76"/>
      <c r="B86" s="76"/>
      <c r="C86" s="76"/>
      <c r="D86" s="76"/>
      <c r="E86" s="76"/>
      <c r="F86" s="76"/>
      <c r="G86" s="76"/>
      <c r="H86" s="76"/>
      <c r="I86" s="76"/>
    </row>
    <row r="87" spans="1:9">
      <c r="A87" s="76"/>
      <c r="B87" s="76"/>
      <c r="C87" s="76"/>
      <c r="D87" s="76"/>
      <c r="E87" s="76"/>
      <c r="F87" s="76"/>
      <c r="G87" s="76"/>
      <c r="H87" s="76"/>
      <c r="I87" s="76"/>
    </row>
    <row r="88" spans="1:9">
      <c r="A88" s="76"/>
      <c r="B88" s="76"/>
      <c r="C88" s="76"/>
      <c r="D88" s="76"/>
      <c r="E88" s="76"/>
      <c r="F88" s="76"/>
      <c r="G88" s="76"/>
      <c r="H88" s="76"/>
      <c r="I88" s="76"/>
    </row>
    <row r="89" spans="1:9">
      <c r="A89" s="76"/>
      <c r="B89" s="76"/>
      <c r="C89" s="76"/>
      <c r="D89" s="76"/>
      <c r="E89" s="76"/>
      <c r="F89" s="76"/>
      <c r="G89" s="76"/>
      <c r="H89" s="76"/>
      <c r="I89" s="76"/>
    </row>
    <row r="90" spans="1:9">
      <c r="A90" s="76"/>
      <c r="B90" s="76"/>
      <c r="C90" s="76"/>
      <c r="D90" s="76"/>
      <c r="E90" s="76"/>
      <c r="F90" s="76"/>
      <c r="G90" s="76"/>
      <c r="H90" s="76"/>
      <c r="I90" s="76"/>
    </row>
    <row r="91" spans="1:9">
      <c r="A91" s="76"/>
      <c r="B91" s="76"/>
      <c r="C91" s="76"/>
      <c r="D91" s="76"/>
      <c r="E91" s="76"/>
      <c r="F91" s="76"/>
      <c r="G91" s="76"/>
      <c r="H91" s="76"/>
      <c r="I91" s="76"/>
    </row>
    <row r="92" spans="1:9">
      <c r="A92" s="76"/>
      <c r="B92" s="76"/>
      <c r="C92" s="76"/>
      <c r="D92" s="76"/>
      <c r="E92" s="76"/>
      <c r="F92" s="76"/>
      <c r="G92" s="76"/>
      <c r="H92" s="76"/>
      <c r="I92" s="76"/>
    </row>
    <row r="93" spans="1:9">
      <c r="A93" s="76"/>
      <c r="B93" s="76"/>
      <c r="C93" s="76"/>
      <c r="D93" s="76"/>
      <c r="E93" s="76"/>
      <c r="F93" s="76"/>
      <c r="G93" s="76"/>
      <c r="H93" s="76"/>
      <c r="I93" s="76"/>
    </row>
  </sheetData>
  <conditionalFormatting sqref="B1">
    <cfRule type="containsText" dxfId="17" priority="2" operator="containsText" text="Errors">
      <formula>NOT(ISERROR(SEARCH("Errors",B1)))</formula>
    </cfRule>
  </conditionalFormatting>
  <conditionalFormatting sqref="P6">
    <cfRule type="cellIs" dxfId="16" priority="1" stopIfTrue="1" operator="equal">
      <formula>"You cannot claim against this contract until all prior year program income has been expended."</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8:B62 C7:N62">
      <formula1>0</formula1>
      <formula2>10000000000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39997558519241921"/>
  </sheetPr>
  <dimension ref="A1:P121"/>
  <sheetViews>
    <sheetView workbookViewId="0">
      <selection activeCell="D15" sqref="D15"/>
    </sheetView>
  </sheetViews>
  <sheetFormatPr defaultColWidth="8.88671875" defaultRowHeight="13.2"/>
  <cols>
    <col min="1" max="1" width="30.6640625" style="2" customWidth="1"/>
    <col min="2" max="5" width="15.6640625" style="2" customWidth="1"/>
    <col min="6" max="7" width="15.6640625" style="2" hidden="1" customWidth="1"/>
    <col min="8" max="8" width="15.6640625" style="2" customWidth="1"/>
    <col min="9" max="9" width="15.6640625" style="2" hidden="1" customWidth="1"/>
    <col min="10" max="12" width="15.6640625" style="2" customWidth="1"/>
    <col min="13" max="14" width="25.6640625" style="2" customWidth="1"/>
    <col min="15" max="16384" width="8.88671875" style="2"/>
  </cols>
  <sheetData>
    <row r="1" spans="1:16">
      <c r="A1" s="182" t="s">
        <v>943</v>
      </c>
      <c r="B1" s="188" t="str">
        <f>IF(OR('Compliance Issues'!F2="x",'Compliance Issues'!L2="x"),"Errors exist, see the Compliance Issues tab.","")</f>
        <v>Errors exist, see the Compliance Issues tab.</v>
      </c>
      <c r="F1" s="223"/>
      <c r="G1" s="223"/>
      <c r="I1" s="223"/>
    </row>
    <row r="2" spans="1:16" ht="15.6">
      <c r="A2" s="10" t="s">
        <v>45</v>
      </c>
      <c r="B2" s="8" t="s">
        <v>4</v>
      </c>
      <c r="D2" s="179" t="str">
        <f>LOOKUP(B2,Date,'Addl Info'!B9:B9)</f>
        <v>2021 BUDGET</v>
      </c>
      <c r="E2" s="72">
        <f ca="1">IF(D2="Non-Submission Period",0,LOOKUP(A2,CAUTAU,Allocations!E4:E6))</f>
        <v>559582</v>
      </c>
      <c r="F2" s="223"/>
      <c r="I2" s="223"/>
      <c r="J2" s="180"/>
    </row>
    <row r="3" spans="1:16">
      <c r="A3" s="182" t="s">
        <v>944</v>
      </c>
      <c r="B3" s="87"/>
      <c r="D3" s="240" t="s">
        <v>917</v>
      </c>
      <c r="E3" s="186">
        <f ca="1">E2-B62</f>
        <v>0</v>
      </c>
      <c r="F3" s="87"/>
      <c r="I3" s="87"/>
      <c r="J3" s="87"/>
      <c r="K3" s="87"/>
    </row>
    <row r="4" spans="1:16" ht="15.6">
      <c r="A4" s="10" t="s">
        <v>45</v>
      </c>
      <c r="B4" s="8" t="s">
        <v>4</v>
      </c>
      <c r="D4" s="179" t="str">
        <f>LOOKUP(B4,Date,'Addl Info'!B9:B9)</f>
        <v>2021 BUDGET</v>
      </c>
      <c r="E4" s="72">
        <f ca="1">IF(D4="Non-Submission Period",0,LOOKUP(A4,CAUTAU,Allocations!M4:M6))</f>
        <v>168557</v>
      </c>
      <c r="F4" s="87"/>
      <c r="I4" s="87"/>
      <c r="J4" s="180"/>
    </row>
    <row r="5" spans="1:16">
      <c r="B5" s="238"/>
      <c r="D5" s="240" t="s">
        <v>917</v>
      </c>
      <c r="E5" s="186">
        <f ca="1">E4-C62-'180B IIIC2'!C62</f>
        <v>0</v>
      </c>
      <c r="F5" s="225"/>
      <c r="H5" s="2" t="s">
        <v>945</v>
      </c>
      <c r="I5" s="223"/>
      <c r="J5" s="238"/>
      <c r="K5" s="238"/>
    </row>
    <row r="6" spans="1:16" ht="77.099999999999994" customHeight="1">
      <c r="A6" s="195" t="s">
        <v>918</v>
      </c>
      <c r="B6" s="195" t="s">
        <v>955</v>
      </c>
      <c r="C6" s="195" t="s">
        <v>946</v>
      </c>
      <c r="D6" s="195" t="s">
        <v>919</v>
      </c>
      <c r="E6" s="195" t="s">
        <v>920</v>
      </c>
      <c r="F6" s="195" t="s">
        <v>987</v>
      </c>
      <c r="G6" s="195" t="s">
        <v>987</v>
      </c>
      <c r="H6" s="195" t="s">
        <v>921</v>
      </c>
      <c r="I6" s="195" t="s">
        <v>987</v>
      </c>
      <c r="J6" s="195" t="s">
        <v>922</v>
      </c>
      <c r="K6" s="195" t="s">
        <v>923</v>
      </c>
      <c r="L6" s="195" t="s">
        <v>924</v>
      </c>
      <c r="M6" s="195" t="s">
        <v>966</v>
      </c>
      <c r="N6" s="195" t="s">
        <v>967</v>
      </c>
    </row>
    <row r="7" spans="1:16"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IF(AND(N7&gt;0,B7=0),"x","")</f>
        <v/>
      </c>
    </row>
    <row r="8" spans="1:16" ht="26.1" customHeight="1">
      <c r="A8" s="249" t="s">
        <v>171</v>
      </c>
      <c r="B8" s="222"/>
      <c r="C8" s="222"/>
      <c r="D8" s="222"/>
      <c r="E8" s="222"/>
      <c r="F8" s="222"/>
      <c r="G8" s="222"/>
      <c r="H8" s="222"/>
      <c r="I8" s="222"/>
      <c r="J8" s="222"/>
      <c r="K8" s="222"/>
      <c r="L8" s="222"/>
      <c r="M8" s="140">
        <f t="shared" si="0"/>
        <v>0</v>
      </c>
      <c r="N8" s="140">
        <f t="shared" si="1"/>
        <v>0</v>
      </c>
      <c r="O8" s="301" t="str">
        <f t="shared" ref="O8:O61" si="2">IF(AND(N8&gt;0,B8=0),"x","")</f>
        <v/>
      </c>
    </row>
    <row r="9" spans="1:16" ht="26.1" customHeight="1">
      <c r="A9" s="249" t="s">
        <v>179</v>
      </c>
      <c r="B9" s="222"/>
      <c r="C9" s="222"/>
      <c r="D9" s="222"/>
      <c r="E9" s="222"/>
      <c r="F9" s="222"/>
      <c r="G9" s="222"/>
      <c r="H9" s="222"/>
      <c r="I9" s="222"/>
      <c r="J9" s="222"/>
      <c r="K9" s="222"/>
      <c r="L9" s="222"/>
      <c r="M9" s="140">
        <f t="shared" si="0"/>
        <v>0</v>
      </c>
      <c r="N9" s="140">
        <f t="shared" si="1"/>
        <v>0</v>
      </c>
      <c r="O9" s="301" t="str">
        <f t="shared" si="2"/>
        <v/>
      </c>
    </row>
    <row r="10" spans="1:16"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6" ht="26.1" customHeight="1">
      <c r="A11" s="134" t="s">
        <v>925</v>
      </c>
      <c r="B11" s="311"/>
      <c r="C11" s="222"/>
      <c r="D11" s="139"/>
      <c r="E11" s="139"/>
      <c r="F11" s="222"/>
      <c r="G11" s="222"/>
      <c r="H11" s="139"/>
      <c r="I11" s="222"/>
      <c r="J11" s="139"/>
      <c r="K11" s="139"/>
      <c r="L11" s="139"/>
      <c r="M11" s="140">
        <f t="shared" si="0"/>
        <v>0</v>
      </c>
      <c r="N11" s="140">
        <f t="shared" si="1"/>
        <v>0</v>
      </c>
      <c r="O11" s="301" t="str">
        <f t="shared" si="2"/>
        <v/>
      </c>
    </row>
    <row r="12" spans="1:16"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6"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6" ht="26.1" customHeight="1">
      <c r="A14" s="134" t="s">
        <v>224</v>
      </c>
      <c r="B14" s="139">
        <v>550113</v>
      </c>
      <c r="C14" s="139">
        <v>53438</v>
      </c>
      <c r="D14" s="139">
        <v>307423</v>
      </c>
      <c r="E14" s="139"/>
      <c r="F14" s="222"/>
      <c r="G14" s="222"/>
      <c r="H14" s="139">
        <v>159463</v>
      </c>
      <c r="I14" s="222"/>
      <c r="J14" s="139"/>
      <c r="K14" s="139"/>
      <c r="L14" s="139">
        <v>50185</v>
      </c>
      <c r="M14" s="140">
        <f t="shared" si="0"/>
        <v>1120622</v>
      </c>
      <c r="N14" s="140">
        <f t="shared" si="1"/>
        <v>1120622</v>
      </c>
      <c r="O14" s="301" t="str">
        <f t="shared" si="2"/>
        <v/>
      </c>
      <c r="P14" s="69"/>
    </row>
    <row r="15" spans="1:16" ht="26.1" customHeight="1">
      <c r="A15" s="90" t="s">
        <v>926</v>
      </c>
      <c r="B15" s="139">
        <v>8000</v>
      </c>
      <c r="C15" s="222"/>
      <c r="D15" s="139"/>
      <c r="E15" s="139"/>
      <c r="F15" s="222"/>
      <c r="G15" s="222"/>
      <c r="H15" s="139"/>
      <c r="I15" s="222"/>
      <c r="J15" s="139"/>
      <c r="K15" s="139"/>
      <c r="L15" s="139"/>
      <c r="M15" s="140">
        <f t="shared" si="0"/>
        <v>8000</v>
      </c>
      <c r="N15" s="140">
        <f t="shared" si="1"/>
        <v>8000</v>
      </c>
      <c r="O15" s="301" t="str">
        <f t="shared" si="2"/>
        <v/>
      </c>
    </row>
    <row r="16" spans="1:16" ht="26.1" customHeight="1">
      <c r="A16" s="90" t="s">
        <v>927</v>
      </c>
      <c r="B16" s="314"/>
      <c r="C16" s="222"/>
      <c r="D16" s="139"/>
      <c r="E16" s="139"/>
      <c r="F16" s="222"/>
      <c r="G16" s="222"/>
      <c r="H16" s="139"/>
      <c r="I16" s="222"/>
      <c r="J16" s="139"/>
      <c r="K16" s="139"/>
      <c r="L16" s="139"/>
      <c r="M16" s="140">
        <f t="shared" si="0"/>
        <v>0</v>
      </c>
      <c r="N16" s="140">
        <f t="shared" si="1"/>
        <v>0</v>
      </c>
      <c r="O16" s="301" t="str">
        <f t="shared" si="2"/>
        <v/>
      </c>
    </row>
    <row r="17" spans="1:15" ht="26.1" customHeight="1">
      <c r="A17" s="90" t="s">
        <v>292</v>
      </c>
      <c r="B17" s="314"/>
      <c r="C17" s="222"/>
      <c r="D17" s="139"/>
      <c r="E17" s="139"/>
      <c r="F17" s="222"/>
      <c r="G17" s="222"/>
      <c r="H17" s="139"/>
      <c r="I17" s="222"/>
      <c r="J17" s="139"/>
      <c r="K17" s="139"/>
      <c r="L17" s="139"/>
      <c r="M17" s="140">
        <f t="shared" si="0"/>
        <v>0</v>
      </c>
      <c r="N17" s="140">
        <f t="shared" si="1"/>
        <v>0</v>
      </c>
      <c r="O17" s="301" t="str">
        <f t="shared" si="2"/>
        <v/>
      </c>
    </row>
    <row r="18" spans="1:15" ht="26.1" customHeight="1">
      <c r="A18" s="249" t="s">
        <v>928</v>
      </c>
      <c r="B18" s="222"/>
      <c r="C18" s="222"/>
      <c r="D18" s="222"/>
      <c r="E18" s="222"/>
      <c r="F18" s="222"/>
      <c r="G18" s="222"/>
      <c r="H18" s="222"/>
      <c r="I18" s="222"/>
      <c r="J18" s="222"/>
      <c r="K18" s="222"/>
      <c r="L18" s="222"/>
      <c r="M18" s="140">
        <f t="shared" si="0"/>
        <v>0</v>
      </c>
      <c r="N18" s="140">
        <f t="shared" si="1"/>
        <v>0</v>
      </c>
      <c r="O18" s="301" t="str">
        <f t="shared" si="2"/>
        <v/>
      </c>
    </row>
    <row r="19" spans="1:15" ht="26.1" customHeight="1">
      <c r="A19" s="90" t="s">
        <v>929</v>
      </c>
      <c r="B19" s="139">
        <v>1469</v>
      </c>
      <c r="C19" s="222"/>
      <c r="D19" s="139"/>
      <c r="E19" s="139"/>
      <c r="F19" s="222"/>
      <c r="G19" s="222"/>
      <c r="H19" s="139"/>
      <c r="I19" s="222"/>
      <c r="J19" s="139"/>
      <c r="K19" s="139"/>
      <c r="L19" s="139"/>
      <c r="M19" s="140">
        <f t="shared" si="0"/>
        <v>1469</v>
      </c>
      <c r="N19" s="140">
        <f t="shared" si="1"/>
        <v>1469</v>
      </c>
      <c r="O19" s="301" t="str">
        <f t="shared" si="2"/>
        <v/>
      </c>
    </row>
    <row r="20" spans="1:15" ht="26.1" customHeight="1">
      <c r="A20" s="90" t="s">
        <v>320</v>
      </c>
      <c r="B20" s="314"/>
      <c r="C20" s="222"/>
      <c r="D20" s="139"/>
      <c r="E20" s="139"/>
      <c r="F20" s="222"/>
      <c r="G20" s="222"/>
      <c r="H20" s="139"/>
      <c r="I20" s="222"/>
      <c r="J20" s="139"/>
      <c r="K20" s="139"/>
      <c r="L20" s="139"/>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90" t="s">
        <v>932</v>
      </c>
      <c r="B23" s="314"/>
      <c r="C23" s="222"/>
      <c r="D23" s="139"/>
      <c r="E23" s="139"/>
      <c r="F23" s="222"/>
      <c r="G23" s="222"/>
      <c r="H23" s="139"/>
      <c r="I23" s="222"/>
      <c r="J23" s="139"/>
      <c r="K23" s="139"/>
      <c r="L23" s="139"/>
      <c r="M23" s="140">
        <f t="shared" si="0"/>
        <v>0</v>
      </c>
      <c r="N23" s="140">
        <f t="shared" si="1"/>
        <v>0</v>
      </c>
      <c r="O23" s="301" t="str">
        <f t="shared" si="2"/>
        <v/>
      </c>
    </row>
    <row r="24" spans="1:15" ht="26.1" customHeight="1">
      <c r="A24" s="90" t="s">
        <v>933</v>
      </c>
      <c r="B24" s="314"/>
      <c r="C24" s="222"/>
      <c r="D24" s="139"/>
      <c r="E24" s="139"/>
      <c r="F24" s="222"/>
      <c r="G24" s="222"/>
      <c r="H24" s="139"/>
      <c r="I24" s="222"/>
      <c r="J24" s="139"/>
      <c r="K24" s="139"/>
      <c r="L24" s="139"/>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90" t="s">
        <v>935</v>
      </c>
      <c r="B31" s="314"/>
      <c r="C31" s="222"/>
      <c r="D31" s="139"/>
      <c r="E31" s="139"/>
      <c r="F31" s="222"/>
      <c r="G31" s="222"/>
      <c r="H31" s="139"/>
      <c r="I31" s="222"/>
      <c r="J31" s="139"/>
      <c r="K31" s="139"/>
      <c r="L31" s="139"/>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559582</v>
      </c>
      <c r="C62" s="141">
        <f t="shared" ref="C62:L62" si="5">+SUM(C7:C61)</f>
        <v>53438</v>
      </c>
      <c r="D62" s="141">
        <f t="shared" si="5"/>
        <v>307423</v>
      </c>
      <c r="E62" s="141">
        <f t="shared" si="5"/>
        <v>0</v>
      </c>
      <c r="F62" s="141">
        <f t="shared" si="5"/>
        <v>0</v>
      </c>
      <c r="G62" s="141">
        <f t="shared" si="5"/>
        <v>0</v>
      </c>
      <c r="H62" s="141">
        <f t="shared" si="5"/>
        <v>159463</v>
      </c>
      <c r="I62" s="141">
        <f t="shared" si="5"/>
        <v>0</v>
      </c>
      <c r="J62" s="141">
        <f t="shared" si="5"/>
        <v>0</v>
      </c>
      <c r="K62" s="141">
        <f t="shared" si="5"/>
        <v>0</v>
      </c>
      <c r="L62" s="141">
        <f t="shared" si="5"/>
        <v>50185</v>
      </c>
      <c r="M62" s="140">
        <f t="shared" si="3"/>
        <v>1130091</v>
      </c>
      <c r="N62" s="140">
        <f t="shared" si="4"/>
        <v>1130091</v>
      </c>
    </row>
    <row r="63" spans="1:15">
      <c r="A63" s="76"/>
      <c r="B63" s="76"/>
      <c r="C63" s="76"/>
      <c r="D63" s="76"/>
      <c r="E63" s="76"/>
      <c r="G63" s="138"/>
      <c r="H63" s="76"/>
      <c r="I63" s="138"/>
      <c r="L63" s="135"/>
    </row>
    <row r="64" spans="1:15">
      <c r="A64" s="76"/>
      <c r="B64" s="76"/>
      <c r="C64" s="76"/>
      <c r="D64" s="76"/>
      <c r="E64" s="76"/>
      <c r="F64" s="138"/>
      <c r="G64" s="76"/>
      <c r="H64" s="76"/>
      <c r="I64" s="76"/>
    </row>
    <row r="65" spans="1:14" s="92" customFormat="1">
      <c r="A65" s="3" t="s">
        <v>1017</v>
      </c>
      <c r="M65" s="2"/>
      <c r="N65" s="2"/>
    </row>
    <row r="66" spans="1:14" s="92" customFormat="1" ht="20.399999999999999">
      <c r="A66" s="2" t="s">
        <v>1018</v>
      </c>
      <c r="B66" s="302">
        <f>B16+B17+B20+B23+B24+B31</f>
        <v>0</v>
      </c>
      <c r="C66" s="292"/>
      <c r="D66" s="293"/>
      <c r="E66" s="293"/>
      <c r="F66" s="293"/>
      <c r="G66" s="294"/>
      <c r="M66" s="2"/>
      <c r="N66" s="2"/>
    </row>
    <row r="67" spans="1:14" s="92" customFormat="1">
      <c r="A67" s="3" t="s">
        <v>1020</v>
      </c>
      <c r="B67" s="292"/>
      <c r="C67" s="292"/>
      <c r="D67" s="292"/>
      <c r="E67" s="292"/>
      <c r="F67" s="292"/>
      <c r="G67" s="292"/>
      <c r="H67" s="292"/>
      <c r="I67" s="292"/>
      <c r="J67" s="292"/>
      <c r="M67" s="2"/>
      <c r="N67" s="2"/>
    </row>
    <row r="68" spans="1:14" s="92" customFormat="1" ht="20.399999999999999">
      <c r="A68" s="2" t="s">
        <v>1021</v>
      </c>
      <c r="B68" s="303">
        <f>B11</f>
        <v>0</v>
      </c>
      <c r="C68" s="292"/>
      <c r="D68" s="293" t="s">
        <v>1019</v>
      </c>
      <c r="E68" s="293"/>
      <c r="F68" s="293"/>
      <c r="G68" s="294"/>
      <c r="J68" s="365" t="str">
        <f ca="1">IF(B68&gt;(E2*0.2),B68-(E2*0.2),"")</f>
        <v/>
      </c>
      <c r="K68" s="331"/>
      <c r="M68" s="2"/>
      <c r="N68" s="2"/>
    </row>
    <row r="69" spans="1:14" s="92" customFormat="1">
      <c r="A69" s="3" t="s">
        <v>1022</v>
      </c>
      <c r="B69" s="295"/>
      <c r="C69" s="295"/>
      <c r="D69" s="295"/>
      <c r="E69" s="295"/>
      <c r="F69" s="295"/>
      <c r="G69" s="295"/>
      <c r="H69" s="295"/>
      <c r="I69" s="295"/>
      <c r="J69" s="292"/>
      <c r="M69" s="2"/>
      <c r="N69" s="2"/>
    </row>
    <row r="70" spans="1:14" s="92" customFormat="1" ht="16.8">
      <c r="A70" s="2" t="s">
        <v>1023</v>
      </c>
      <c r="B70" s="304">
        <f>'180B IIIC2'!B70</f>
        <v>0</v>
      </c>
      <c r="C70" s="295"/>
      <c r="D70" s="295"/>
      <c r="E70" s="295"/>
      <c r="F70" s="295"/>
      <c r="G70" s="295"/>
      <c r="H70" s="295"/>
      <c r="I70" s="295"/>
      <c r="J70" s="292"/>
      <c r="M70" s="2"/>
      <c r="N70" s="2"/>
    </row>
    <row r="71" spans="1:14" s="92" customFormat="1" ht="16.8">
      <c r="A71" s="2"/>
      <c r="B71" s="296"/>
      <c r="C71" s="295"/>
      <c r="D71" s="295"/>
      <c r="E71" s="295"/>
      <c r="F71" s="295"/>
      <c r="G71" s="295"/>
      <c r="H71" s="295"/>
      <c r="I71" s="295"/>
      <c r="J71" s="292"/>
      <c r="M71" s="2"/>
      <c r="N71" s="2"/>
    </row>
    <row r="72" spans="1:14" s="92" customFormat="1" ht="15">
      <c r="A72" s="3" t="s">
        <v>1024</v>
      </c>
      <c r="B72" s="305">
        <f ca="1">E2-B66-B68+B70</f>
        <v>559582</v>
      </c>
      <c r="C72" s="295"/>
      <c r="D72" s="295"/>
      <c r="E72" s="295"/>
      <c r="F72" s="295"/>
      <c r="G72" s="295"/>
      <c r="H72" s="295"/>
      <c r="I72" s="295"/>
      <c r="J72" s="292"/>
      <c r="M72" s="2"/>
      <c r="N72" s="2"/>
    </row>
    <row r="73" spans="1:14" s="92" customFormat="1" ht="16.8">
      <c r="A73" s="2"/>
      <c r="B73" s="296"/>
      <c r="C73" s="295"/>
      <c r="D73" s="295"/>
      <c r="E73" s="295"/>
      <c r="F73" s="295"/>
      <c r="G73" s="295"/>
      <c r="H73" s="295"/>
      <c r="I73" s="295"/>
      <c r="J73" s="292"/>
      <c r="M73" s="2"/>
      <c r="N73" s="2"/>
    </row>
    <row r="74" spans="1:14" s="92" customFormat="1" ht="15.6">
      <c r="A74" s="297" t="s">
        <v>1028</v>
      </c>
      <c r="M74" s="2"/>
      <c r="N74" s="2"/>
    </row>
    <row r="75" spans="1:14" s="92" customFormat="1" ht="15.6">
      <c r="A75" s="297" t="s">
        <v>1029</v>
      </c>
      <c r="M75" s="2"/>
      <c r="N75" s="2"/>
    </row>
    <row r="76" spans="1:14" s="92" customFormat="1">
      <c r="M76" s="2"/>
      <c r="N76" s="2"/>
    </row>
    <row r="77" spans="1:14">
      <c r="A77" s="76"/>
      <c r="B77" s="76"/>
      <c r="C77" s="76"/>
      <c r="D77" s="76"/>
      <c r="E77" s="76"/>
      <c r="F77" s="76"/>
      <c r="G77" s="76"/>
      <c r="H77" s="76"/>
      <c r="I77" s="76"/>
    </row>
    <row r="78" spans="1:14">
      <c r="A78" s="76"/>
      <c r="B78" s="76"/>
      <c r="C78" s="76"/>
      <c r="D78" s="76"/>
      <c r="E78" s="76"/>
      <c r="F78" s="76"/>
      <c r="G78" s="76"/>
      <c r="H78" s="76"/>
      <c r="I78" s="76"/>
    </row>
    <row r="79" spans="1:14">
      <c r="A79" s="76"/>
      <c r="B79" s="76"/>
      <c r="C79" s="76"/>
      <c r="D79" s="76"/>
      <c r="E79" s="76"/>
      <c r="F79" s="76"/>
      <c r="G79" s="76"/>
      <c r="H79" s="76"/>
      <c r="I79" s="76"/>
    </row>
    <row r="80" spans="1:14">
      <c r="A80" s="76"/>
      <c r="B80" s="76"/>
      <c r="C80" s="76"/>
      <c r="D80" s="76"/>
      <c r="E80" s="76"/>
      <c r="F80" s="76"/>
      <c r="G80" s="76"/>
      <c r="H80" s="76"/>
      <c r="I80" s="76"/>
    </row>
    <row r="81" spans="1:9">
      <c r="A81" s="76"/>
      <c r="B81" s="76"/>
      <c r="C81" s="76"/>
      <c r="D81" s="76"/>
      <c r="E81" s="76"/>
      <c r="F81" s="76"/>
      <c r="G81" s="76"/>
      <c r="H81" s="76"/>
      <c r="I81" s="76"/>
    </row>
    <row r="82" spans="1:9">
      <c r="A82" s="76"/>
      <c r="B82" s="76"/>
      <c r="C82" s="76"/>
      <c r="D82" s="76"/>
      <c r="E82" s="76"/>
      <c r="F82" s="76"/>
      <c r="G82" s="76"/>
      <c r="H82" s="76"/>
      <c r="I82" s="76"/>
    </row>
    <row r="83" spans="1:9">
      <c r="A83" s="76"/>
      <c r="B83" s="76"/>
      <c r="C83" s="76"/>
      <c r="D83" s="76"/>
      <c r="E83" s="76"/>
      <c r="F83" s="76"/>
      <c r="G83" s="76"/>
      <c r="H83" s="76"/>
      <c r="I83" s="76"/>
    </row>
    <row r="84" spans="1:9">
      <c r="A84" s="76"/>
      <c r="B84" s="76"/>
      <c r="C84" s="76"/>
      <c r="D84" s="76"/>
      <c r="E84" s="76"/>
      <c r="F84" s="76"/>
      <c r="G84" s="76"/>
      <c r="H84" s="76"/>
      <c r="I84" s="76"/>
    </row>
    <row r="85" spans="1:9">
      <c r="A85" s="76"/>
      <c r="B85" s="76"/>
      <c r="C85" s="76"/>
      <c r="D85" s="76"/>
      <c r="E85" s="76"/>
      <c r="F85" s="76"/>
      <c r="G85" s="76"/>
      <c r="H85" s="76"/>
      <c r="I85" s="76"/>
    </row>
    <row r="86" spans="1:9">
      <c r="A86" s="76"/>
      <c r="B86" s="76"/>
      <c r="C86" s="76"/>
      <c r="D86" s="76"/>
      <c r="E86" s="76"/>
      <c r="F86" s="76"/>
      <c r="G86" s="76"/>
      <c r="H86" s="76"/>
      <c r="I86" s="76"/>
    </row>
    <row r="87" spans="1:9">
      <c r="A87" s="76"/>
      <c r="B87" s="76"/>
      <c r="C87" s="76"/>
      <c r="D87" s="76"/>
      <c r="E87" s="76"/>
      <c r="F87" s="76"/>
      <c r="G87" s="76"/>
      <c r="H87" s="76"/>
      <c r="I87" s="76"/>
    </row>
    <row r="88" spans="1:9">
      <c r="A88" s="76"/>
      <c r="B88" s="76"/>
      <c r="C88" s="76"/>
      <c r="D88" s="76"/>
      <c r="E88" s="76"/>
      <c r="F88" s="76"/>
      <c r="G88" s="76"/>
      <c r="H88" s="76"/>
      <c r="I88" s="76"/>
    </row>
    <row r="89" spans="1:9">
      <c r="A89" s="76"/>
      <c r="B89" s="76"/>
      <c r="C89" s="76"/>
      <c r="D89" s="76"/>
      <c r="E89" s="76"/>
      <c r="F89" s="76"/>
      <c r="G89" s="76"/>
      <c r="H89" s="76"/>
      <c r="I89" s="76"/>
    </row>
    <row r="90" spans="1:9">
      <c r="A90" s="76"/>
      <c r="B90" s="76"/>
      <c r="C90" s="76"/>
      <c r="D90" s="76"/>
      <c r="E90" s="76"/>
      <c r="F90" s="76"/>
      <c r="G90" s="76"/>
      <c r="H90" s="76"/>
      <c r="I90" s="76"/>
    </row>
    <row r="91" spans="1:9">
      <c r="A91" s="76"/>
      <c r="B91" s="76"/>
      <c r="C91" s="76"/>
      <c r="D91" s="76"/>
      <c r="E91" s="76"/>
      <c r="F91" s="76"/>
      <c r="G91" s="76"/>
      <c r="H91" s="76"/>
      <c r="I91" s="76"/>
    </row>
    <row r="92" spans="1:9">
      <c r="A92" s="76"/>
      <c r="B92" s="76"/>
      <c r="C92" s="76"/>
      <c r="D92" s="76"/>
      <c r="E92" s="76"/>
      <c r="F92" s="76"/>
      <c r="H92" s="76"/>
    </row>
    <row r="93" spans="1:9">
      <c r="A93" s="76"/>
      <c r="B93" s="76"/>
      <c r="C93" s="76"/>
      <c r="D93" s="76"/>
      <c r="E93" s="76"/>
      <c r="H93" s="76"/>
    </row>
    <row r="94" spans="1:9">
      <c r="A94" s="76"/>
      <c r="B94" s="76"/>
      <c r="C94" s="76"/>
      <c r="D94" s="76"/>
      <c r="E94" s="76"/>
      <c r="H94" s="76"/>
    </row>
    <row r="95" spans="1:9">
      <c r="A95" s="76"/>
      <c r="B95" s="76"/>
      <c r="C95" s="76"/>
      <c r="D95" s="76"/>
      <c r="E95" s="76"/>
      <c r="H95" s="76"/>
    </row>
    <row r="96" spans="1:9">
      <c r="A96" s="76"/>
      <c r="B96" s="76"/>
      <c r="C96" s="76"/>
      <c r="D96" s="76"/>
      <c r="E96" s="76"/>
      <c r="H96" s="76"/>
    </row>
    <row r="97" spans="1:8">
      <c r="A97" s="76"/>
      <c r="B97" s="76"/>
      <c r="C97" s="76"/>
      <c r="D97" s="76"/>
      <c r="E97" s="76"/>
      <c r="H97" s="76"/>
    </row>
    <row r="98" spans="1:8">
      <c r="A98" s="76"/>
      <c r="B98" s="76"/>
      <c r="C98" s="76"/>
      <c r="D98" s="76"/>
      <c r="E98" s="76"/>
      <c r="H98" s="76"/>
    </row>
    <row r="99" spans="1:8">
      <c r="A99" s="76"/>
      <c r="B99" s="76"/>
      <c r="C99" s="76"/>
      <c r="D99" s="76"/>
      <c r="E99" s="76"/>
      <c r="H99" s="76"/>
    </row>
    <row r="100" spans="1:8">
      <c r="A100" s="76"/>
      <c r="B100" s="76"/>
      <c r="C100" s="76"/>
      <c r="D100" s="76"/>
      <c r="E100" s="76"/>
      <c r="H100" s="76"/>
    </row>
    <row r="101" spans="1:8">
      <c r="A101" s="76"/>
      <c r="B101" s="76"/>
      <c r="C101" s="76"/>
      <c r="D101" s="76"/>
      <c r="E101" s="76"/>
      <c r="H101" s="76"/>
    </row>
    <row r="102" spans="1:8">
      <c r="A102" s="76"/>
      <c r="B102" s="76"/>
      <c r="C102" s="76"/>
      <c r="D102" s="76"/>
      <c r="E102" s="76"/>
      <c r="H102" s="76"/>
    </row>
    <row r="103" spans="1:8">
      <c r="A103" s="76"/>
      <c r="B103" s="76"/>
      <c r="C103" s="76"/>
      <c r="D103" s="76"/>
      <c r="E103" s="76"/>
      <c r="H103" s="76"/>
    </row>
    <row r="104" spans="1:8">
      <c r="A104" s="76"/>
      <c r="B104" s="76"/>
      <c r="C104" s="76"/>
      <c r="D104" s="76"/>
      <c r="E104" s="76"/>
      <c r="H104" s="76"/>
    </row>
    <row r="105" spans="1:8">
      <c r="A105" s="76"/>
      <c r="B105" s="76"/>
      <c r="C105" s="76"/>
      <c r="D105" s="76"/>
      <c r="E105" s="76"/>
      <c r="H105" s="76"/>
    </row>
    <row r="106" spans="1:8">
      <c r="A106" s="76"/>
      <c r="B106" s="76"/>
      <c r="C106" s="76"/>
      <c r="D106" s="76"/>
      <c r="E106" s="76"/>
      <c r="H106" s="76"/>
    </row>
    <row r="107" spans="1:8">
      <c r="A107" s="76"/>
      <c r="B107" s="76"/>
      <c r="C107" s="76"/>
      <c r="D107" s="76"/>
      <c r="E107" s="76"/>
      <c r="H107" s="76"/>
    </row>
    <row r="108" spans="1:8">
      <c r="A108" s="76"/>
      <c r="B108" s="76"/>
      <c r="C108" s="76"/>
      <c r="D108" s="76"/>
      <c r="E108" s="76"/>
      <c r="H108" s="76"/>
    </row>
    <row r="109" spans="1:8">
      <c r="A109" s="76"/>
      <c r="B109" s="76"/>
      <c r="C109" s="76"/>
      <c r="D109" s="76"/>
      <c r="E109" s="76"/>
      <c r="H109" s="76"/>
    </row>
    <row r="110" spans="1:8">
      <c r="A110" s="76"/>
      <c r="B110" s="76"/>
      <c r="C110" s="76"/>
      <c r="D110" s="76"/>
      <c r="E110" s="76"/>
      <c r="H110" s="76"/>
    </row>
    <row r="111" spans="1:8">
      <c r="A111" s="76"/>
      <c r="B111" s="76"/>
      <c r="C111" s="76"/>
      <c r="D111" s="76"/>
      <c r="E111" s="76"/>
      <c r="H111" s="76"/>
    </row>
    <row r="112" spans="1:8">
      <c r="A112" s="76"/>
      <c r="B112" s="76"/>
      <c r="C112" s="76"/>
      <c r="D112" s="76"/>
      <c r="E112" s="76"/>
      <c r="H112" s="76"/>
    </row>
    <row r="113" spans="1:8">
      <c r="A113" s="76"/>
      <c r="B113" s="76"/>
      <c r="C113" s="76"/>
      <c r="D113" s="76"/>
      <c r="E113" s="76"/>
      <c r="H113" s="76"/>
    </row>
    <row r="114" spans="1:8">
      <c r="A114" s="76"/>
      <c r="B114" s="76"/>
      <c r="C114" s="76"/>
      <c r="D114" s="76"/>
      <c r="E114" s="76"/>
      <c r="H114" s="76"/>
    </row>
    <row r="115" spans="1:8">
      <c r="A115" s="76"/>
      <c r="B115" s="76"/>
      <c r="C115" s="76"/>
      <c r="D115" s="76"/>
      <c r="E115" s="76"/>
      <c r="H115" s="76"/>
    </row>
    <row r="116" spans="1:8">
      <c r="A116" s="76"/>
      <c r="B116" s="76"/>
      <c r="C116" s="76"/>
      <c r="D116" s="76"/>
      <c r="E116" s="76"/>
      <c r="H116" s="76"/>
    </row>
    <row r="117" spans="1:8">
      <c r="A117" s="76"/>
      <c r="B117" s="76"/>
      <c r="C117" s="76"/>
      <c r="D117" s="76"/>
      <c r="E117" s="76"/>
      <c r="H117" s="76"/>
    </row>
    <row r="118" spans="1:8">
      <c r="A118" s="76"/>
      <c r="B118" s="76"/>
      <c r="C118" s="76"/>
      <c r="D118" s="76"/>
      <c r="E118" s="76"/>
      <c r="H118" s="76"/>
    </row>
    <row r="119" spans="1:8">
      <c r="A119" s="76"/>
      <c r="B119" s="76"/>
      <c r="C119" s="76"/>
      <c r="D119" s="76"/>
      <c r="E119" s="76"/>
      <c r="H119" s="76"/>
    </row>
    <row r="120" spans="1:8">
      <c r="A120" s="76"/>
      <c r="B120" s="76"/>
      <c r="C120" s="76"/>
      <c r="D120" s="76"/>
      <c r="E120" s="76"/>
      <c r="H120" s="76"/>
    </row>
    <row r="121" spans="1:8">
      <c r="A121" s="76"/>
      <c r="B121" s="76"/>
      <c r="C121" s="76"/>
      <c r="D121" s="76"/>
      <c r="E121" s="76"/>
      <c r="H121" s="76"/>
    </row>
  </sheetData>
  <sheetProtection password="C14D" sheet="1" objects="1" scenarios="1"/>
  <mergeCells count="1">
    <mergeCell ref="J68:K68"/>
  </mergeCells>
  <conditionalFormatting sqref="B1">
    <cfRule type="containsText" dxfId="15" priority="1" operator="containsText" text="Errors">
      <formula>NOT(ISERROR(SEARCH("Errors",B1)))</formula>
    </cfRule>
  </conditionalFormatting>
  <dataValidations count="2">
    <dataValidation type="list" showInputMessage="1" showErrorMessage="1" sqref="A2 A4">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B4 B2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8" tint="0.39997558519241921"/>
  </sheetPr>
  <dimension ref="A1:P196"/>
  <sheetViews>
    <sheetView zoomScaleNormal="100" workbookViewId="0">
      <selection activeCell="K12" sqref="K12"/>
    </sheetView>
  </sheetViews>
  <sheetFormatPr defaultColWidth="8.88671875" defaultRowHeight="13.2"/>
  <cols>
    <col min="1" max="1" width="30.6640625" style="2" customWidth="1"/>
    <col min="2" max="5" width="15.6640625" style="2" customWidth="1"/>
    <col min="6" max="7" width="15.6640625" style="2" hidden="1" customWidth="1"/>
    <col min="8" max="8" width="15.6640625" style="2" customWidth="1"/>
    <col min="9" max="9" width="15.6640625" style="2" hidden="1" customWidth="1"/>
    <col min="10" max="12" width="15.6640625" style="2" customWidth="1"/>
    <col min="13" max="14" width="25.6640625" style="2" customWidth="1"/>
    <col min="15" max="16384" width="8.88671875" style="2"/>
  </cols>
  <sheetData>
    <row r="1" spans="1:16">
      <c r="A1" s="182" t="s">
        <v>947</v>
      </c>
      <c r="B1" s="188" t="str">
        <f>IF('Compliance Issues'!I2="x","Errors exist, see the Compliance Issues tab.","")</f>
        <v>Errors exist, see the Compliance Issues tab.</v>
      </c>
    </row>
    <row r="2" spans="1:16" ht="15.6">
      <c r="A2" s="10" t="s">
        <v>45</v>
      </c>
      <c r="B2" s="8" t="s">
        <v>4</v>
      </c>
      <c r="D2" s="179" t="str">
        <f>LOOKUP(B2,Date,'Addl Info'!B9:B9)</f>
        <v>2021 BUDGET</v>
      </c>
      <c r="E2" s="72">
        <f ca="1">IF(D2="Non-Submission Period",0,LOOKUP(A2,CAUTAU,Allocations!F4:F6))</f>
        <v>301093</v>
      </c>
      <c r="J2" s="180"/>
    </row>
    <row r="3" spans="1:16">
      <c r="A3" s="182" t="s">
        <v>944</v>
      </c>
      <c r="B3" s="87"/>
      <c r="D3" s="240" t="s">
        <v>917</v>
      </c>
      <c r="E3" s="186">
        <f ca="1">E2-B62</f>
        <v>0</v>
      </c>
      <c r="J3" s="87"/>
      <c r="K3" s="87"/>
    </row>
    <row r="4" spans="1:16" ht="15.6">
      <c r="A4" s="10" t="s">
        <v>45</v>
      </c>
      <c r="B4" s="8" t="s">
        <v>4</v>
      </c>
      <c r="D4" s="179" t="str">
        <f>LOOKUP(B4,Date,'Addl Info'!B9:B9)</f>
        <v>2021 BUDGET</v>
      </c>
      <c r="E4" s="72">
        <f ca="1">IF(D4="Non-Submission Period",0,LOOKUP(A4,CAUTAU,Allocations!M4:M6))</f>
        <v>168557</v>
      </c>
      <c r="J4" s="180"/>
    </row>
    <row r="5" spans="1:16">
      <c r="A5" s="88"/>
      <c r="B5" s="89"/>
      <c r="D5" s="240" t="s">
        <v>917</v>
      </c>
      <c r="E5" s="186">
        <f ca="1">E4-'180B IIIC1'!C62-'180B IIIC2'!C62</f>
        <v>0</v>
      </c>
      <c r="H5" s="2" t="s">
        <v>948</v>
      </c>
      <c r="I5" s="89"/>
      <c r="J5" s="89"/>
      <c r="K5" s="89"/>
    </row>
    <row r="6" spans="1:16" ht="77.099999999999994" customHeight="1">
      <c r="A6" s="195" t="s">
        <v>918</v>
      </c>
      <c r="B6" s="195" t="s">
        <v>955</v>
      </c>
      <c r="C6" s="195" t="s">
        <v>946</v>
      </c>
      <c r="D6" s="195" t="s">
        <v>919</v>
      </c>
      <c r="E6" s="195" t="s">
        <v>920</v>
      </c>
      <c r="F6" s="195" t="s">
        <v>987</v>
      </c>
      <c r="G6" s="195" t="s">
        <v>987</v>
      </c>
      <c r="H6" s="195" t="s">
        <v>921</v>
      </c>
      <c r="I6" s="195" t="s">
        <v>987</v>
      </c>
      <c r="J6" s="195" t="s">
        <v>922</v>
      </c>
      <c r="K6" s="195" t="s">
        <v>923</v>
      </c>
      <c r="L6" s="195" t="s">
        <v>924</v>
      </c>
      <c r="M6" s="195" t="s">
        <v>966</v>
      </c>
      <c r="N6" s="195" t="s">
        <v>967</v>
      </c>
    </row>
    <row r="7" spans="1:16"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IF(AND(N7&gt;0,B7=0),"x","")</f>
        <v/>
      </c>
    </row>
    <row r="8" spans="1:16" ht="26.1" customHeight="1">
      <c r="A8" s="249" t="s">
        <v>171</v>
      </c>
      <c r="B8" s="222"/>
      <c r="C8" s="222"/>
      <c r="D8" s="222"/>
      <c r="E8" s="222"/>
      <c r="F8" s="222"/>
      <c r="G8" s="222"/>
      <c r="H8" s="222"/>
      <c r="I8" s="222"/>
      <c r="J8" s="222"/>
      <c r="K8" s="222"/>
      <c r="L8" s="222"/>
      <c r="M8" s="140">
        <f t="shared" si="0"/>
        <v>0</v>
      </c>
      <c r="N8" s="140">
        <f t="shared" si="1"/>
        <v>0</v>
      </c>
      <c r="O8" s="301" t="str">
        <f t="shared" ref="O8:O61" si="2">IF(AND(N8&gt;0,B8=0),"x","")</f>
        <v/>
      </c>
    </row>
    <row r="9" spans="1:16" ht="26.1" customHeight="1">
      <c r="A9" s="249" t="s">
        <v>179</v>
      </c>
      <c r="B9" s="222"/>
      <c r="C9" s="222"/>
      <c r="D9" s="222"/>
      <c r="E9" s="222"/>
      <c r="F9" s="222"/>
      <c r="G9" s="222"/>
      <c r="H9" s="222"/>
      <c r="I9" s="222"/>
      <c r="J9" s="222"/>
      <c r="K9" s="222"/>
      <c r="L9" s="222"/>
      <c r="M9" s="140">
        <f t="shared" si="0"/>
        <v>0</v>
      </c>
      <c r="N9" s="140">
        <f t="shared" si="1"/>
        <v>0</v>
      </c>
      <c r="O9" s="301" t="str">
        <f t="shared" si="2"/>
        <v/>
      </c>
    </row>
    <row r="10" spans="1:16"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6" ht="26.1" customHeight="1">
      <c r="A11" s="134" t="s">
        <v>925</v>
      </c>
      <c r="B11" s="139">
        <v>291248</v>
      </c>
      <c r="C11" s="139">
        <v>115119</v>
      </c>
      <c r="D11" s="139">
        <v>200621</v>
      </c>
      <c r="E11" s="139"/>
      <c r="F11" s="222"/>
      <c r="G11" s="222"/>
      <c r="H11" s="139">
        <v>83112</v>
      </c>
      <c r="I11" s="222"/>
      <c r="J11" s="139">
        <v>13702</v>
      </c>
      <c r="K11" s="139">
        <v>2200</v>
      </c>
      <c r="L11" s="139">
        <v>372875</v>
      </c>
      <c r="M11" s="140">
        <f t="shared" si="0"/>
        <v>1078877</v>
      </c>
      <c r="N11" s="140">
        <f t="shared" si="1"/>
        <v>1078877</v>
      </c>
      <c r="O11" s="301" t="str">
        <f t="shared" si="2"/>
        <v/>
      </c>
      <c r="P11" s="69"/>
    </row>
    <row r="12" spans="1:16"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6"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6" ht="26.1" customHeight="1">
      <c r="A14" s="134" t="s">
        <v>224</v>
      </c>
      <c r="B14" s="313"/>
      <c r="C14" s="222"/>
      <c r="D14" s="139"/>
      <c r="E14" s="139"/>
      <c r="F14" s="222"/>
      <c r="G14" s="222"/>
      <c r="H14" s="139"/>
      <c r="I14" s="222"/>
      <c r="J14" s="139"/>
      <c r="K14" s="139"/>
      <c r="L14" s="139"/>
      <c r="M14" s="140">
        <f t="shared" si="0"/>
        <v>0</v>
      </c>
      <c r="N14" s="140">
        <f t="shared" si="1"/>
        <v>0</v>
      </c>
      <c r="O14" s="301" t="str">
        <f t="shared" si="2"/>
        <v/>
      </c>
    </row>
    <row r="15" spans="1:16" ht="26.1" customHeight="1">
      <c r="A15" s="90" t="s">
        <v>926</v>
      </c>
      <c r="B15" s="139">
        <v>8000</v>
      </c>
      <c r="C15" s="222"/>
      <c r="D15" s="139"/>
      <c r="E15" s="139"/>
      <c r="F15" s="222"/>
      <c r="G15" s="222"/>
      <c r="H15" s="139"/>
      <c r="I15" s="222"/>
      <c r="J15" s="139"/>
      <c r="K15" s="139"/>
      <c r="L15" s="139"/>
      <c r="M15" s="140">
        <f t="shared" si="0"/>
        <v>8000</v>
      </c>
      <c r="N15" s="140">
        <f t="shared" si="1"/>
        <v>8000</v>
      </c>
      <c r="O15" s="301" t="str">
        <f t="shared" si="2"/>
        <v/>
      </c>
    </row>
    <row r="16" spans="1:16" ht="26.1" customHeight="1">
      <c r="A16" s="90" t="s">
        <v>927</v>
      </c>
      <c r="B16" s="312"/>
      <c r="C16" s="222"/>
      <c r="D16" s="139"/>
      <c r="E16" s="139"/>
      <c r="F16" s="222"/>
      <c r="G16" s="222"/>
      <c r="H16" s="139"/>
      <c r="I16" s="222"/>
      <c r="J16" s="139"/>
      <c r="K16" s="139"/>
      <c r="L16" s="139"/>
      <c r="M16" s="140">
        <f t="shared" si="0"/>
        <v>0</v>
      </c>
      <c r="N16" s="140">
        <f t="shared" si="1"/>
        <v>0</v>
      </c>
      <c r="O16" s="301" t="str">
        <f t="shared" si="2"/>
        <v/>
      </c>
    </row>
    <row r="17" spans="1:15" ht="26.1" customHeight="1">
      <c r="A17" s="90" t="s">
        <v>292</v>
      </c>
      <c r="B17" s="312"/>
      <c r="C17" s="222"/>
      <c r="D17" s="139"/>
      <c r="E17" s="139"/>
      <c r="F17" s="222"/>
      <c r="G17" s="222"/>
      <c r="H17" s="139"/>
      <c r="I17" s="222"/>
      <c r="J17" s="139"/>
      <c r="K17" s="139"/>
      <c r="L17" s="139"/>
      <c r="M17" s="140">
        <f t="shared" si="0"/>
        <v>0</v>
      </c>
      <c r="N17" s="140">
        <f t="shared" si="1"/>
        <v>0</v>
      </c>
      <c r="O17" s="301" t="str">
        <f t="shared" si="2"/>
        <v/>
      </c>
    </row>
    <row r="18" spans="1:15" ht="26.1" customHeight="1">
      <c r="A18" s="249" t="s">
        <v>928</v>
      </c>
      <c r="B18" s="222"/>
      <c r="C18" s="222"/>
      <c r="D18" s="222"/>
      <c r="E18" s="222"/>
      <c r="F18" s="222"/>
      <c r="G18" s="222"/>
      <c r="H18" s="222"/>
      <c r="I18" s="222"/>
      <c r="J18" s="222"/>
      <c r="K18" s="222"/>
      <c r="L18" s="222"/>
      <c r="M18" s="140">
        <f t="shared" si="0"/>
        <v>0</v>
      </c>
      <c r="N18" s="140">
        <f t="shared" si="1"/>
        <v>0</v>
      </c>
      <c r="O18" s="301" t="str">
        <f t="shared" si="2"/>
        <v/>
      </c>
    </row>
    <row r="19" spans="1:15" ht="26.1" customHeight="1">
      <c r="A19" s="90" t="s">
        <v>929</v>
      </c>
      <c r="B19" s="139">
        <v>1845</v>
      </c>
      <c r="C19" s="222"/>
      <c r="D19" s="139"/>
      <c r="E19" s="139"/>
      <c r="F19" s="222"/>
      <c r="G19" s="222"/>
      <c r="H19" s="139"/>
      <c r="I19" s="222"/>
      <c r="J19" s="139"/>
      <c r="K19" s="139"/>
      <c r="L19" s="139"/>
      <c r="M19" s="140">
        <f t="shared" si="0"/>
        <v>1845</v>
      </c>
      <c r="N19" s="140">
        <f t="shared" si="1"/>
        <v>1845</v>
      </c>
      <c r="O19" s="301" t="str">
        <f t="shared" si="2"/>
        <v/>
      </c>
    </row>
    <row r="20" spans="1:15" ht="26.1" customHeight="1">
      <c r="A20" s="90" t="s">
        <v>320</v>
      </c>
      <c r="B20" s="312"/>
      <c r="C20" s="222"/>
      <c r="D20" s="139"/>
      <c r="E20" s="139"/>
      <c r="F20" s="222"/>
      <c r="G20" s="222"/>
      <c r="H20" s="139"/>
      <c r="I20" s="222"/>
      <c r="J20" s="139"/>
      <c r="K20" s="139"/>
      <c r="L20" s="139"/>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90" t="s">
        <v>932</v>
      </c>
      <c r="B23" s="312"/>
      <c r="C23" s="222"/>
      <c r="D23" s="139"/>
      <c r="E23" s="139"/>
      <c r="F23" s="222"/>
      <c r="G23" s="222"/>
      <c r="H23" s="139"/>
      <c r="I23" s="222"/>
      <c r="J23" s="139"/>
      <c r="K23" s="139"/>
      <c r="L23" s="139"/>
      <c r="M23" s="140">
        <f t="shared" si="0"/>
        <v>0</v>
      </c>
      <c r="N23" s="140">
        <f t="shared" si="1"/>
        <v>0</v>
      </c>
      <c r="O23" s="301" t="str">
        <f t="shared" si="2"/>
        <v/>
      </c>
    </row>
    <row r="24" spans="1:15" ht="26.1" customHeight="1">
      <c r="A24" s="90" t="s">
        <v>933</v>
      </c>
      <c r="B24" s="312"/>
      <c r="C24" s="222"/>
      <c r="D24" s="139"/>
      <c r="E24" s="139"/>
      <c r="F24" s="222"/>
      <c r="G24" s="222"/>
      <c r="H24" s="139"/>
      <c r="I24" s="222"/>
      <c r="J24" s="139"/>
      <c r="K24" s="139"/>
      <c r="L24" s="139"/>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90" t="s">
        <v>935</v>
      </c>
      <c r="B31" s="312"/>
      <c r="C31" s="222"/>
      <c r="D31" s="139"/>
      <c r="E31" s="139"/>
      <c r="F31" s="222"/>
      <c r="G31" s="222"/>
      <c r="H31" s="139"/>
      <c r="I31" s="222"/>
      <c r="J31" s="139"/>
      <c r="K31" s="139"/>
      <c r="L31" s="139"/>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301093</v>
      </c>
      <c r="C62" s="141">
        <f t="shared" ref="C62:L62" si="5">+SUM(C7:C61)</f>
        <v>115119</v>
      </c>
      <c r="D62" s="141">
        <f t="shared" si="5"/>
        <v>200621</v>
      </c>
      <c r="E62" s="141">
        <f t="shared" si="5"/>
        <v>0</v>
      </c>
      <c r="F62" s="141">
        <f t="shared" si="5"/>
        <v>0</v>
      </c>
      <c r="G62" s="141">
        <f t="shared" si="5"/>
        <v>0</v>
      </c>
      <c r="H62" s="141">
        <f t="shared" si="5"/>
        <v>83112</v>
      </c>
      <c r="I62" s="141">
        <f t="shared" si="5"/>
        <v>0</v>
      </c>
      <c r="J62" s="141">
        <f t="shared" si="5"/>
        <v>13702</v>
      </c>
      <c r="K62" s="141">
        <f t="shared" si="5"/>
        <v>2200</v>
      </c>
      <c r="L62" s="141">
        <f t="shared" si="5"/>
        <v>372875</v>
      </c>
      <c r="M62" s="140">
        <f t="shared" si="3"/>
        <v>1088722</v>
      </c>
      <c r="N62" s="140">
        <f t="shared" si="4"/>
        <v>1088722</v>
      </c>
    </row>
    <row r="63" spans="1:15">
      <c r="A63" s="76"/>
      <c r="B63" s="76"/>
      <c r="C63" s="76"/>
      <c r="D63" s="76"/>
      <c r="E63" s="76"/>
      <c r="F63" s="76"/>
      <c r="G63" s="76"/>
      <c r="H63" s="76"/>
      <c r="I63" s="76"/>
      <c r="J63" s="76"/>
      <c r="K63" s="76"/>
      <c r="L63" s="135"/>
    </row>
    <row r="64" spans="1:15">
      <c r="A64" s="76"/>
      <c r="B64" s="76"/>
      <c r="C64" s="76"/>
      <c r="D64" s="76"/>
      <c r="E64" s="76"/>
      <c r="F64" s="76"/>
      <c r="G64" s="76"/>
      <c r="H64" s="76"/>
      <c r="I64" s="76"/>
      <c r="J64" s="76"/>
      <c r="K64" s="76"/>
    </row>
    <row r="65" spans="1:14" s="92" customFormat="1">
      <c r="A65" s="3" t="s">
        <v>1025</v>
      </c>
      <c r="M65" s="2"/>
      <c r="N65" s="2"/>
    </row>
    <row r="66" spans="1:14" s="92" customFormat="1" ht="16.8">
      <c r="A66" s="2" t="s">
        <v>1018</v>
      </c>
      <c r="B66" s="302">
        <f>(B16+B17+B20+B23+B24+B31)</f>
        <v>0</v>
      </c>
      <c r="C66" s="292"/>
      <c r="M66" s="2"/>
      <c r="N66" s="2"/>
    </row>
    <row r="67" spans="1:14" s="92" customFormat="1">
      <c r="A67" s="3" t="s">
        <v>1027</v>
      </c>
      <c r="B67" s="292"/>
      <c r="C67" s="292"/>
      <c r="D67" s="292"/>
      <c r="E67" s="292"/>
      <c r="F67" s="292"/>
      <c r="G67" s="292"/>
      <c r="H67" s="292"/>
      <c r="J67" s="292"/>
      <c r="M67" s="2"/>
      <c r="N67" s="2"/>
    </row>
    <row r="68" spans="1:14" s="92" customFormat="1" ht="16.8">
      <c r="A68" s="2" t="s">
        <v>1021</v>
      </c>
      <c r="B68" s="308">
        <f>'180B IIIC1'!B68</f>
        <v>0</v>
      </c>
      <c r="C68" s="295"/>
      <c r="M68" s="2"/>
      <c r="N68" s="2"/>
    </row>
    <row r="69" spans="1:14" s="92" customFormat="1">
      <c r="A69" s="3" t="s">
        <v>1022</v>
      </c>
      <c r="B69" s="292"/>
      <c r="C69" s="292"/>
      <c r="D69" s="292"/>
      <c r="E69" s="292"/>
      <c r="F69" s="292"/>
      <c r="G69" s="292"/>
      <c r="H69" s="292"/>
      <c r="I69" s="292"/>
      <c r="J69" s="292"/>
      <c r="M69" s="2"/>
      <c r="N69" s="2"/>
    </row>
    <row r="70" spans="1:14" s="92" customFormat="1" ht="20.399999999999999">
      <c r="A70" s="2" t="s">
        <v>1023</v>
      </c>
      <c r="B70" s="309">
        <f>B14</f>
        <v>0</v>
      </c>
      <c r="C70" s="292"/>
      <c r="D70" s="293" t="s">
        <v>1019</v>
      </c>
      <c r="E70" s="293"/>
      <c r="F70" s="293"/>
      <c r="G70" s="294"/>
      <c r="J70" s="365" t="str">
        <f ca="1">IF(B70&gt;(E2*0.2),B70-(E2*0.2),"")</f>
        <v/>
      </c>
      <c r="K70" s="331"/>
      <c r="M70" s="2"/>
      <c r="N70" s="2"/>
    </row>
    <row r="71" spans="1:14" s="92" customFormat="1">
      <c r="A71" s="2"/>
      <c r="B71" s="292"/>
      <c r="C71" s="292"/>
      <c r="D71" s="292"/>
      <c r="E71" s="292"/>
      <c r="F71" s="292"/>
      <c r="G71" s="292"/>
      <c r="H71" s="292"/>
      <c r="I71" s="292"/>
      <c r="J71" s="292"/>
      <c r="M71" s="2"/>
      <c r="N71" s="2"/>
    </row>
    <row r="72" spans="1:14" s="92" customFormat="1" ht="15">
      <c r="A72" s="3" t="s">
        <v>1024</v>
      </c>
      <c r="B72" s="310">
        <f ca="1">E2-B66+B68-B70</f>
        <v>301093</v>
      </c>
      <c r="C72" s="292"/>
      <c r="D72" s="292"/>
      <c r="E72" s="292"/>
      <c r="F72" s="292"/>
      <c r="G72" s="292"/>
      <c r="H72" s="292"/>
      <c r="I72" s="292"/>
      <c r="J72" s="292"/>
      <c r="M72" s="2"/>
      <c r="N72" s="2"/>
    </row>
    <row r="73" spans="1:14" s="92" customFormat="1">
      <c r="A73" s="2"/>
      <c r="B73" s="292"/>
      <c r="C73" s="292"/>
      <c r="D73" s="292"/>
      <c r="E73" s="292"/>
      <c r="F73" s="292"/>
      <c r="G73" s="292"/>
      <c r="H73" s="292"/>
      <c r="I73" s="292"/>
      <c r="J73" s="292"/>
      <c r="M73" s="2"/>
      <c r="N73" s="2"/>
    </row>
    <row r="74" spans="1:14" s="92" customFormat="1" ht="15.6">
      <c r="A74" s="297" t="s">
        <v>1052</v>
      </c>
      <c r="M74" s="2"/>
      <c r="N74" s="2"/>
    </row>
    <row r="75" spans="1:14" s="92" customFormat="1" ht="15.6">
      <c r="A75" s="297" t="s">
        <v>1029</v>
      </c>
      <c r="M75" s="2"/>
      <c r="N75" s="2"/>
    </row>
    <row r="76" spans="1:14" s="92" customFormat="1">
      <c r="A76" s="301" t="str">
        <f>IF(B62&gt;=B63,"X")</f>
        <v>X</v>
      </c>
      <c r="M76" s="2"/>
      <c r="N76" s="2"/>
    </row>
    <row r="77" spans="1:14">
      <c r="A77" s="76"/>
      <c r="B77" s="76"/>
      <c r="C77" s="76"/>
      <c r="D77" s="76"/>
      <c r="E77" s="76"/>
      <c r="F77" s="76"/>
      <c r="G77" s="76"/>
      <c r="H77" s="76"/>
      <c r="I77" s="76"/>
      <c r="J77" s="76"/>
      <c r="K77" s="76"/>
    </row>
    <row r="78" spans="1:14">
      <c r="A78" s="76"/>
      <c r="B78" s="76"/>
      <c r="C78" s="76"/>
      <c r="D78" s="76"/>
      <c r="E78" s="76"/>
      <c r="F78" s="76"/>
      <c r="G78" s="76"/>
      <c r="H78" s="76"/>
      <c r="I78" s="76"/>
      <c r="J78" s="76"/>
      <c r="K78" s="76"/>
    </row>
    <row r="79" spans="1:14">
      <c r="A79" s="76"/>
      <c r="B79" s="76"/>
      <c r="C79" s="76"/>
      <c r="D79" s="76"/>
      <c r="E79" s="76"/>
      <c r="F79" s="76"/>
      <c r="G79" s="76"/>
      <c r="H79" s="76"/>
      <c r="I79" s="76"/>
      <c r="J79" s="76"/>
      <c r="K79" s="76"/>
    </row>
    <row r="80" spans="1:14">
      <c r="A80" s="76"/>
      <c r="B80" s="76"/>
      <c r="C80" s="76"/>
      <c r="D80" s="76"/>
      <c r="E80" s="76"/>
      <c r="F80" s="76"/>
      <c r="G80" s="76"/>
      <c r="H80" s="76"/>
      <c r="I80" s="76"/>
      <c r="J80" s="76"/>
      <c r="K80" s="76"/>
    </row>
    <row r="81" spans="1:11">
      <c r="A81" s="76"/>
      <c r="B81" s="76"/>
      <c r="C81" s="76"/>
      <c r="D81" s="76"/>
      <c r="E81" s="76"/>
      <c r="F81" s="76"/>
      <c r="G81" s="76"/>
      <c r="H81" s="76"/>
      <c r="I81" s="76"/>
      <c r="J81" s="76"/>
      <c r="K81" s="76"/>
    </row>
    <row r="82" spans="1:11">
      <c r="A82" s="76"/>
      <c r="B82" s="76"/>
      <c r="C82" s="76"/>
      <c r="D82" s="76"/>
      <c r="E82" s="76"/>
      <c r="F82" s="76"/>
      <c r="G82" s="76"/>
      <c r="H82" s="76"/>
      <c r="I82" s="76"/>
      <c r="J82" s="76"/>
      <c r="K82" s="76"/>
    </row>
    <row r="83" spans="1:11">
      <c r="A83" s="76"/>
      <c r="B83" s="76"/>
      <c r="C83" s="76"/>
      <c r="D83" s="76"/>
      <c r="E83" s="76"/>
      <c r="F83" s="76"/>
      <c r="G83" s="76"/>
      <c r="H83" s="76"/>
      <c r="I83" s="76"/>
      <c r="J83" s="76"/>
      <c r="K83" s="76"/>
    </row>
    <row r="84" spans="1:11">
      <c r="A84" s="76"/>
      <c r="B84" s="76"/>
      <c r="C84" s="76"/>
      <c r="D84" s="76"/>
      <c r="E84" s="76"/>
      <c r="F84" s="76"/>
      <c r="G84" s="76"/>
      <c r="H84" s="76"/>
      <c r="I84" s="76"/>
      <c r="J84" s="76"/>
      <c r="K84" s="76"/>
    </row>
    <row r="85" spans="1:11">
      <c r="A85" s="76"/>
      <c r="B85" s="76"/>
      <c r="C85" s="76"/>
      <c r="D85" s="76"/>
      <c r="E85" s="76"/>
      <c r="F85" s="76"/>
      <c r="G85" s="76"/>
      <c r="H85" s="76"/>
      <c r="I85" s="76"/>
      <c r="J85" s="76"/>
      <c r="K85" s="76"/>
    </row>
    <row r="86" spans="1:11">
      <c r="A86" s="76"/>
      <c r="B86" s="76"/>
      <c r="C86" s="76"/>
      <c r="D86" s="76"/>
      <c r="E86" s="76"/>
      <c r="F86" s="76"/>
      <c r="G86" s="76"/>
      <c r="H86" s="76"/>
      <c r="I86" s="76"/>
      <c r="J86" s="76"/>
      <c r="K86" s="76"/>
    </row>
    <row r="87" spans="1:11">
      <c r="A87" s="76"/>
      <c r="B87" s="76"/>
      <c r="C87" s="76"/>
      <c r="D87" s="76"/>
      <c r="E87" s="76"/>
      <c r="F87" s="76"/>
      <c r="G87" s="76"/>
      <c r="H87" s="76"/>
      <c r="I87" s="76"/>
      <c r="J87" s="76"/>
      <c r="K87" s="76"/>
    </row>
    <row r="88" spans="1:11">
      <c r="A88" s="76"/>
      <c r="B88" s="76"/>
      <c r="C88" s="76"/>
      <c r="D88" s="76"/>
      <c r="E88" s="76"/>
      <c r="F88" s="76"/>
      <c r="G88" s="76"/>
      <c r="H88" s="76"/>
      <c r="I88" s="76"/>
      <c r="J88" s="76"/>
      <c r="K88" s="76"/>
    </row>
    <row r="89" spans="1:11">
      <c r="A89" s="76"/>
      <c r="B89" s="76"/>
      <c r="C89" s="76"/>
      <c r="D89" s="76"/>
      <c r="E89" s="76"/>
      <c r="F89" s="76"/>
      <c r="G89" s="76"/>
      <c r="H89" s="76"/>
      <c r="I89" s="76"/>
      <c r="J89" s="76"/>
      <c r="K89" s="76"/>
    </row>
    <row r="90" spans="1:11">
      <c r="A90" s="76"/>
      <c r="B90" s="76"/>
      <c r="C90" s="76"/>
      <c r="D90" s="76"/>
      <c r="E90" s="76"/>
      <c r="F90" s="76"/>
      <c r="G90" s="76"/>
      <c r="H90" s="76"/>
      <c r="I90" s="76"/>
      <c r="J90" s="76"/>
      <c r="K90" s="76"/>
    </row>
    <row r="91" spans="1:11">
      <c r="A91" s="76"/>
      <c r="B91" s="76"/>
      <c r="C91" s="76"/>
      <c r="D91" s="76"/>
      <c r="E91" s="76"/>
      <c r="F91" s="76"/>
      <c r="G91" s="76"/>
      <c r="H91" s="76"/>
      <c r="I91" s="76"/>
      <c r="J91" s="76"/>
      <c r="K91" s="76"/>
    </row>
    <row r="92" spans="1:11">
      <c r="A92" s="76"/>
      <c r="B92" s="76"/>
      <c r="C92" s="76"/>
      <c r="D92" s="76"/>
      <c r="E92" s="76"/>
      <c r="F92" s="76"/>
      <c r="G92" s="76"/>
      <c r="H92" s="76"/>
      <c r="I92" s="76"/>
      <c r="J92" s="76"/>
      <c r="K92" s="76"/>
    </row>
    <row r="93" spans="1:11">
      <c r="A93" s="76"/>
      <c r="B93" s="76"/>
      <c r="C93" s="76"/>
      <c r="D93" s="76"/>
      <c r="E93" s="76"/>
      <c r="F93" s="76"/>
      <c r="G93" s="76"/>
      <c r="H93" s="76"/>
      <c r="I93" s="76"/>
      <c r="J93" s="76"/>
      <c r="K93" s="76"/>
    </row>
    <row r="94" spans="1:11">
      <c r="A94" s="76"/>
      <c r="B94" s="76"/>
      <c r="C94" s="76"/>
      <c r="D94" s="76"/>
      <c r="E94" s="76"/>
      <c r="F94" s="76"/>
      <c r="G94" s="76"/>
      <c r="H94" s="76"/>
      <c r="I94" s="76"/>
      <c r="J94" s="76"/>
      <c r="K94" s="76"/>
    </row>
    <row r="95" spans="1:11">
      <c r="A95" s="76"/>
      <c r="B95" s="76"/>
      <c r="C95" s="76"/>
      <c r="D95" s="76"/>
      <c r="E95" s="76"/>
      <c r="F95" s="76"/>
      <c r="G95" s="76"/>
      <c r="H95" s="76"/>
      <c r="I95" s="76"/>
      <c r="J95" s="76"/>
      <c r="K95" s="76"/>
    </row>
    <row r="96" spans="1:11">
      <c r="A96" s="76"/>
      <c r="B96" s="76"/>
      <c r="C96" s="76"/>
      <c r="D96" s="76"/>
      <c r="E96" s="76"/>
      <c r="F96" s="76"/>
      <c r="G96" s="76"/>
      <c r="H96" s="76"/>
      <c r="I96" s="76"/>
      <c r="J96" s="76"/>
      <c r="K96" s="76"/>
    </row>
    <row r="97" spans="1:11">
      <c r="A97" s="76"/>
      <c r="B97" s="76"/>
      <c r="C97" s="76"/>
      <c r="D97" s="76"/>
      <c r="E97" s="76"/>
      <c r="F97" s="76"/>
      <c r="G97" s="76"/>
      <c r="H97" s="76"/>
      <c r="I97" s="76"/>
      <c r="J97" s="76"/>
      <c r="K97" s="76"/>
    </row>
    <row r="98" spans="1:11">
      <c r="A98" s="76"/>
      <c r="B98" s="76"/>
      <c r="C98" s="76"/>
      <c r="D98" s="76"/>
      <c r="E98" s="76"/>
      <c r="F98" s="76"/>
      <c r="G98" s="76"/>
      <c r="H98" s="76"/>
      <c r="I98" s="76"/>
      <c r="J98" s="76"/>
      <c r="K98" s="76"/>
    </row>
    <row r="99" spans="1:11">
      <c r="A99" s="76"/>
      <c r="B99" s="76"/>
      <c r="C99" s="76"/>
      <c r="D99" s="76"/>
      <c r="E99" s="76"/>
      <c r="F99" s="76"/>
      <c r="G99" s="76"/>
      <c r="H99" s="76"/>
      <c r="I99" s="76"/>
      <c r="J99" s="76"/>
      <c r="K99" s="76"/>
    </row>
    <row r="100" spans="1:11">
      <c r="A100" s="76"/>
      <c r="B100" s="76"/>
      <c r="C100" s="76"/>
      <c r="D100" s="76"/>
      <c r="E100" s="76"/>
      <c r="F100" s="76"/>
      <c r="G100" s="76"/>
      <c r="H100" s="76"/>
      <c r="I100" s="76"/>
      <c r="J100" s="76"/>
      <c r="K100" s="76"/>
    </row>
    <row r="101" spans="1:11">
      <c r="A101" s="76"/>
      <c r="B101" s="76"/>
      <c r="C101" s="76"/>
      <c r="D101" s="76"/>
      <c r="E101" s="76"/>
      <c r="F101" s="76"/>
      <c r="G101" s="76"/>
      <c r="H101" s="76"/>
      <c r="I101" s="76"/>
      <c r="J101" s="76"/>
      <c r="K101" s="76"/>
    </row>
    <row r="102" spans="1:11">
      <c r="A102" s="76"/>
      <c r="B102" s="76"/>
      <c r="C102" s="76"/>
      <c r="D102" s="76"/>
      <c r="E102" s="76"/>
      <c r="F102" s="76"/>
      <c r="G102" s="76"/>
      <c r="H102" s="76"/>
      <c r="I102" s="76"/>
      <c r="J102" s="76"/>
      <c r="K102" s="76"/>
    </row>
    <row r="103" spans="1:11">
      <c r="A103" s="76"/>
      <c r="B103" s="76"/>
      <c r="C103" s="76"/>
      <c r="D103" s="76"/>
      <c r="E103" s="76"/>
      <c r="F103" s="76"/>
      <c r="G103" s="76"/>
      <c r="H103" s="76"/>
      <c r="I103" s="76"/>
      <c r="J103" s="76"/>
      <c r="K103" s="76"/>
    </row>
    <row r="104" spans="1:11">
      <c r="A104" s="76"/>
      <c r="B104" s="76"/>
      <c r="C104" s="76"/>
      <c r="D104" s="76"/>
      <c r="E104" s="76"/>
      <c r="F104" s="76"/>
      <c r="G104" s="76"/>
      <c r="H104" s="76"/>
      <c r="I104" s="76"/>
      <c r="J104" s="76"/>
      <c r="K104" s="76"/>
    </row>
    <row r="105" spans="1:11">
      <c r="A105" s="76"/>
      <c r="B105" s="76"/>
      <c r="C105" s="76"/>
      <c r="D105" s="76"/>
      <c r="E105" s="76"/>
      <c r="F105" s="76"/>
      <c r="G105" s="76"/>
      <c r="H105" s="76"/>
      <c r="I105" s="76"/>
      <c r="J105" s="76"/>
      <c r="K105" s="76"/>
    </row>
    <row r="106" spans="1:11">
      <c r="A106" s="76"/>
      <c r="B106" s="76"/>
      <c r="C106" s="76"/>
      <c r="D106" s="76"/>
      <c r="E106" s="76"/>
      <c r="F106" s="76"/>
      <c r="G106" s="76"/>
      <c r="H106" s="76"/>
      <c r="I106" s="76"/>
      <c r="J106" s="76"/>
      <c r="K106" s="76"/>
    </row>
    <row r="107" spans="1:11">
      <c r="A107" s="76"/>
      <c r="B107" s="76"/>
      <c r="C107" s="76"/>
      <c r="D107" s="76"/>
      <c r="E107" s="76"/>
      <c r="F107" s="76"/>
      <c r="G107" s="76"/>
      <c r="H107" s="76"/>
      <c r="I107" s="76"/>
      <c r="J107" s="76"/>
      <c r="K107" s="76"/>
    </row>
    <row r="108" spans="1:11">
      <c r="A108" s="76"/>
      <c r="B108" s="76"/>
      <c r="C108" s="76"/>
      <c r="D108" s="76"/>
      <c r="E108" s="76"/>
      <c r="F108" s="76"/>
      <c r="G108" s="76"/>
      <c r="H108" s="76"/>
      <c r="I108" s="76"/>
      <c r="J108" s="76"/>
      <c r="K108" s="76"/>
    </row>
    <row r="109" spans="1:11">
      <c r="A109" s="76"/>
      <c r="B109" s="76"/>
      <c r="C109" s="76"/>
      <c r="D109" s="76"/>
      <c r="E109" s="76"/>
      <c r="F109" s="76"/>
      <c r="G109" s="76"/>
      <c r="H109" s="76"/>
      <c r="I109" s="76"/>
      <c r="J109" s="76"/>
      <c r="K109" s="76"/>
    </row>
    <row r="110" spans="1:11">
      <c r="A110" s="76"/>
      <c r="B110" s="76"/>
      <c r="C110" s="76"/>
      <c r="D110" s="76"/>
      <c r="E110" s="76"/>
      <c r="F110" s="76"/>
      <c r="G110" s="76"/>
      <c r="H110" s="76"/>
      <c r="I110" s="76"/>
      <c r="J110" s="76"/>
      <c r="K110" s="76"/>
    </row>
    <row r="111" spans="1:11">
      <c r="A111" s="76"/>
      <c r="B111" s="76"/>
      <c r="C111" s="76"/>
      <c r="D111" s="76"/>
      <c r="E111" s="76"/>
      <c r="F111" s="76"/>
      <c r="G111" s="76"/>
      <c r="H111" s="76"/>
      <c r="I111" s="76"/>
      <c r="J111" s="76"/>
      <c r="K111" s="76"/>
    </row>
    <row r="112" spans="1:11">
      <c r="A112" s="76"/>
      <c r="B112" s="76"/>
      <c r="C112" s="76"/>
      <c r="D112" s="76"/>
      <c r="E112" s="76"/>
      <c r="F112" s="76"/>
      <c r="G112" s="76"/>
      <c r="H112" s="76"/>
      <c r="I112" s="76"/>
      <c r="J112" s="76"/>
      <c r="K112" s="76"/>
    </row>
    <row r="113" spans="1:11">
      <c r="A113" s="76"/>
      <c r="B113" s="76"/>
      <c r="C113" s="76"/>
      <c r="D113" s="76"/>
      <c r="E113" s="76"/>
      <c r="F113" s="76"/>
      <c r="G113" s="76"/>
      <c r="H113" s="76"/>
      <c r="I113" s="76"/>
      <c r="J113" s="76"/>
      <c r="K113" s="76"/>
    </row>
    <row r="114" spans="1:11">
      <c r="A114" s="76"/>
      <c r="B114" s="76"/>
      <c r="C114" s="76"/>
      <c r="D114" s="76"/>
      <c r="E114" s="76"/>
      <c r="F114" s="76"/>
      <c r="G114" s="76"/>
      <c r="H114" s="76"/>
      <c r="I114" s="76"/>
      <c r="J114" s="76"/>
      <c r="K114" s="76"/>
    </row>
    <row r="115" spans="1:11">
      <c r="A115" s="76"/>
      <c r="B115" s="76"/>
      <c r="C115" s="76"/>
      <c r="D115" s="76"/>
      <c r="E115" s="76"/>
      <c r="F115" s="76"/>
      <c r="G115" s="76"/>
      <c r="H115" s="76"/>
      <c r="I115" s="76"/>
      <c r="J115" s="76"/>
      <c r="K115" s="76"/>
    </row>
    <row r="116" spans="1:11">
      <c r="A116" s="76"/>
      <c r="B116" s="76"/>
      <c r="C116" s="76"/>
      <c r="D116" s="76"/>
      <c r="E116" s="76"/>
      <c r="F116" s="76"/>
      <c r="G116" s="76"/>
      <c r="H116" s="76"/>
      <c r="I116" s="76"/>
      <c r="J116" s="76"/>
      <c r="K116" s="76"/>
    </row>
    <row r="117" spans="1:11">
      <c r="A117" s="76"/>
      <c r="B117" s="76"/>
      <c r="C117" s="76"/>
      <c r="D117" s="76"/>
      <c r="E117" s="76"/>
      <c r="F117" s="76"/>
      <c r="G117" s="76"/>
      <c r="H117" s="76"/>
      <c r="I117" s="76"/>
      <c r="J117" s="76"/>
      <c r="K117" s="76"/>
    </row>
    <row r="118" spans="1:11">
      <c r="A118" s="76"/>
      <c r="B118" s="76"/>
      <c r="C118" s="76"/>
      <c r="D118" s="76"/>
      <c r="E118" s="76"/>
      <c r="F118" s="76"/>
      <c r="G118" s="76"/>
      <c r="H118" s="76"/>
      <c r="I118" s="76"/>
      <c r="J118" s="76"/>
      <c r="K118" s="76"/>
    </row>
    <row r="119" spans="1:11">
      <c r="A119" s="76"/>
      <c r="B119" s="76"/>
      <c r="C119" s="76"/>
      <c r="D119" s="76"/>
      <c r="E119" s="76"/>
      <c r="F119" s="76"/>
      <c r="G119" s="76"/>
      <c r="H119" s="76"/>
      <c r="I119" s="76"/>
      <c r="J119" s="76"/>
      <c r="K119" s="76"/>
    </row>
    <row r="120" spans="1:11">
      <c r="A120" s="76"/>
      <c r="B120" s="76"/>
      <c r="C120" s="76"/>
      <c r="D120" s="76"/>
      <c r="E120" s="76"/>
      <c r="F120" s="76"/>
      <c r="G120" s="76"/>
      <c r="H120" s="76"/>
      <c r="I120" s="76"/>
      <c r="J120" s="76"/>
      <c r="K120" s="76"/>
    </row>
    <row r="121" spans="1:11">
      <c r="A121" s="76"/>
      <c r="B121" s="76"/>
      <c r="C121" s="76"/>
      <c r="D121" s="76"/>
      <c r="E121" s="76"/>
      <c r="F121" s="76"/>
      <c r="G121" s="76"/>
      <c r="H121" s="76"/>
      <c r="I121" s="76"/>
      <c r="J121" s="76"/>
      <c r="K121" s="76"/>
    </row>
    <row r="122" spans="1:11">
      <c r="A122" s="76"/>
      <c r="B122" s="76"/>
      <c r="C122" s="76"/>
      <c r="D122" s="76"/>
      <c r="E122" s="76"/>
      <c r="F122" s="76"/>
      <c r="G122" s="76"/>
      <c r="H122" s="76"/>
      <c r="I122" s="76"/>
      <c r="J122" s="76"/>
      <c r="K122" s="76"/>
    </row>
    <row r="123" spans="1:11">
      <c r="A123" s="76"/>
      <c r="B123" s="76"/>
      <c r="C123" s="76"/>
      <c r="D123" s="76"/>
      <c r="E123" s="76"/>
      <c r="F123" s="76"/>
      <c r="G123" s="76"/>
      <c r="H123" s="76"/>
      <c r="I123" s="76"/>
      <c r="J123" s="76"/>
      <c r="K123" s="76"/>
    </row>
    <row r="124" spans="1:11">
      <c r="A124" s="76"/>
      <c r="B124" s="76"/>
      <c r="C124" s="76"/>
      <c r="D124" s="76"/>
      <c r="E124" s="76"/>
      <c r="F124" s="76"/>
      <c r="G124" s="76"/>
      <c r="H124" s="76"/>
      <c r="I124" s="76"/>
      <c r="J124" s="76"/>
      <c r="K124" s="76"/>
    </row>
    <row r="125" spans="1:11">
      <c r="A125" s="76"/>
      <c r="B125" s="76"/>
      <c r="C125" s="76"/>
      <c r="D125" s="76"/>
      <c r="E125" s="76"/>
      <c r="F125" s="76"/>
      <c r="G125" s="76"/>
      <c r="H125" s="76"/>
      <c r="I125" s="76"/>
      <c r="J125" s="76"/>
      <c r="K125" s="76"/>
    </row>
    <row r="126" spans="1:11">
      <c r="A126" s="76"/>
      <c r="B126" s="76"/>
      <c r="C126" s="76"/>
      <c r="D126" s="76"/>
      <c r="E126" s="76"/>
      <c r="F126" s="76"/>
      <c r="G126" s="76"/>
      <c r="H126" s="76"/>
      <c r="I126" s="76"/>
      <c r="J126" s="76"/>
      <c r="K126" s="76"/>
    </row>
    <row r="127" spans="1:11">
      <c r="A127" s="76"/>
      <c r="B127" s="76"/>
      <c r="C127" s="76"/>
      <c r="D127" s="76"/>
      <c r="E127" s="76"/>
      <c r="F127" s="76"/>
      <c r="G127" s="76"/>
      <c r="H127" s="76"/>
      <c r="I127" s="76"/>
      <c r="J127" s="76"/>
      <c r="K127" s="76"/>
    </row>
    <row r="128" spans="1:11">
      <c r="A128" s="76"/>
      <c r="B128" s="76"/>
      <c r="C128" s="76"/>
      <c r="D128" s="76"/>
      <c r="E128" s="76"/>
      <c r="F128" s="76"/>
      <c r="G128" s="76"/>
      <c r="H128" s="76"/>
      <c r="I128" s="76"/>
      <c r="J128" s="76"/>
      <c r="K128" s="76"/>
    </row>
    <row r="129" spans="1:11">
      <c r="A129" s="76"/>
      <c r="B129" s="76"/>
      <c r="C129" s="76"/>
      <c r="D129" s="76"/>
      <c r="E129" s="76"/>
      <c r="F129" s="76"/>
      <c r="G129" s="76"/>
      <c r="H129" s="76"/>
      <c r="I129" s="76"/>
      <c r="J129" s="76"/>
      <c r="K129" s="76"/>
    </row>
    <row r="130" spans="1:11">
      <c r="A130" s="76"/>
      <c r="B130" s="76"/>
      <c r="C130" s="76"/>
      <c r="D130" s="76"/>
      <c r="E130" s="76"/>
      <c r="F130" s="76"/>
      <c r="G130" s="76"/>
      <c r="H130" s="76"/>
      <c r="I130" s="76"/>
      <c r="J130" s="76"/>
      <c r="K130" s="76"/>
    </row>
    <row r="131" spans="1:11">
      <c r="A131" s="76"/>
      <c r="B131" s="76"/>
      <c r="C131" s="76"/>
      <c r="D131" s="76"/>
      <c r="E131" s="76"/>
      <c r="F131" s="76"/>
      <c r="G131" s="76"/>
      <c r="H131" s="76"/>
      <c r="I131" s="76"/>
      <c r="J131" s="76"/>
      <c r="K131" s="76"/>
    </row>
    <row r="132" spans="1:11">
      <c r="A132" s="76"/>
      <c r="B132" s="76"/>
      <c r="C132" s="76"/>
      <c r="D132" s="76"/>
      <c r="E132" s="76"/>
      <c r="F132" s="76"/>
      <c r="G132" s="76"/>
      <c r="H132" s="76"/>
      <c r="I132" s="76"/>
      <c r="J132" s="76"/>
      <c r="K132" s="76"/>
    </row>
    <row r="133" spans="1:11">
      <c r="A133" s="76"/>
      <c r="B133" s="76"/>
      <c r="C133" s="76"/>
      <c r="D133" s="76"/>
      <c r="E133" s="76"/>
      <c r="F133" s="76"/>
      <c r="G133" s="76"/>
      <c r="H133" s="76"/>
      <c r="I133" s="76"/>
      <c r="J133" s="76"/>
      <c r="K133" s="76"/>
    </row>
    <row r="134" spans="1:11">
      <c r="A134" s="76"/>
      <c r="B134" s="76"/>
      <c r="C134" s="76"/>
      <c r="D134" s="76"/>
      <c r="E134" s="76"/>
      <c r="F134" s="76"/>
      <c r="G134" s="76"/>
      <c r="H134" s="76"/>
      <c r="I134" s="76"/>
      <c r="J134" s="76"/>
      <c r="K134" s="76"/>
    </row>
    <row r="135" spans="1:11">
      <c r="A135" s="76"/>
      <c r="B135" s="76"/>
      <c r="C135" s="76"/>
      <c r="D135" s="76"/>
      <c r="E135" s="76"/>
      <c r="F135" s="76"/>
      <c r="G135" s="76"/>
      <c r="H135" s="76"/>
      <c r="I135" s="76"/>
      <c r="J135" s="76"/>
      <c r="K135" s="76"/>
    </row>
    <row r="136" spans="1:11">
      <c r="A136" s="76"/>
      <c r="B136" s="76"/>
      <c r="C136" s="76"/>
      <c r="D136" s="76"/>
      <c r="E136" s="76"/>
      <c r="F136" s="76"/>
      <c r="G136" s="76"/>
      <c r="H136" s="76"/>
      <c r="I136" s="76"/>
      <c r="J136" s="76"/>
      <c r="K136" s="76"/>
    </row>
    <row r="137" spans="1:11">
      <c r="A137" s="76"/>
      <c r="B137" s="76"/>
      <c r="C137" s="76"/>
      <c r="D137" s="76"/>
      <c r="E137" s="76"/>
      <c r="F137" s="76"/>
      <c r="G137" s="76"/>
      <c r="H137" s="76"/>
      <c r="I137" s="76"/>
      <c r="J137" s="76"/>
      <c r="K137" s="76"/>
    </row>
    <row r="138" spans="1:11">
      <c r="A138" s="76"/>
      <c r="B138" s="76"/>
      <c r="C138" s="76"/>
      <c r="D138" s="76"/>
      <c r="E138" s="76"/>
      <c r="F138" s="76"/>
      <c r="G138" s="76"/>
      <c r="H138" s="76"/>
      <c r="I138" s="76"/>
      <c r="J138" s="76"/>
      <c r="K138" s="76"/>
    </row>
    <row r="139" spans="1:11">
      <c r="A139" s="76"/>
      <c r="B139" s="76"/>
      <c r="C139" s="76"/>
      <c r="D139" s="76"/>
      <c r="E139" s="76"/>
      <c r="F139" s="76"/>
      <c r="G139" s="76"/>
      <c r="H139" s="76"/>
      <c r="I139" s="76"/>
      <c r="J139" s="76"/>
      <c r="K139" s="76"/>
    </row>
    <row r="140" spans="1:11">
      <c r="A140" s="76"/>
      <c r="B140" s="76"/>
      <c r="C140" s="76"/>
      <c r="D140" s="76"/>
      <c r="E140" s="76"/>
      <c r="F140" s="76"/>
      <c r="G140" s="76"/>
      <c r="H140" s="76"/>
      <c r="I140" s="76"/>
      <c r="J140" s="76"/>
      <c r="K140" s="76"/>
    </row>
    <row r="141" spans="1:11">
      <c r="A141" s="76"/>
      <c r="B141" s="76"/>
      <c r="C141" s="76"/>
      <c r="D141" s="76"/>
      <c r="E141" s="76"/>
      <c r="F141" s="76"/>
      <c r="G141" s="76"/>
      <c r="H141" s="76"/>
      <c r="I141" s="76"/>
      <c r="J141" s="76"/>
      <c r="K141" s="76"/>
    </row>
    <row r="142" spans="1:11">
      <c r="A142" s="76"/>
      <c r="B142" s="76"/>
      <c r="C142" s="76"/>
      <c r="D142" s="76"/>
      <c r="E142" s="76"/>
      <c r="F142" s="76"/>
      <c r="G142" s="76"/>
      <c r="H142" s="76"/>
      <c r="I142" s="76"/>
      <c r="J142" s="76"/>
      <c r="K142" s="76"/>
    </row>
    <row r="143" spans="1:11">
      <c r="A143" s="76"/>
      <c r="B143" s="76"/>
      <c r="C143" s="76"/>
      <c r="D143" s="76"/>
      <c r="E143" s="76"/>
      <c r="F143" s="76"/>
      <c r="G143" s="76"/>
      <c r="H143" s="76"/>
      <c r="I143" s="76"/>
      <c r="J143" s="76"/>
      <c r="K143" s="76"/>
    </row>
    <row r="144" spans="1:11">
      <c r="A144" s="76"/>
      <c r="B144" s="76"/>
      <c r="C144" s="76"/>
      <c r="D144" s="76"/>
      <c r="E144" s="76"/>
      <c r="F144" s="76"/>
      <c r="G144" s="76"/>
      <c r="H144" s="76"/>
      <c r="I144" s="76"/>
      <c r="J144" s="76"/>
      <c r="K144" s="76"/>
    </row>
    <row r="145" spans="1:11">
      <c r="A145" s="76"/>
      <c r="B145" s="76"/>
      <c r="C145" s="76"/>
      <c r="D145" s="76"/>
      <c r="E145" s="76"/>
      <c r="F145" s="76"/>
      <c r="G145" s="76"/>
      <c r="H145" s="76"/>
      <c r="I145" s="76"/>
      <c r="J145" s="76"/>
      <c r="K145" s="76"/>
    </row>
    <row r="146" spans="1:11">
      <c r="A146" s="76"/>
      <c r="B146" s="76"/>
      <c r="C146" s="76"/>
      <c r="D146" s="76"/>
      <c r="E146" s="76"/>
      <c r="F146" s="76"/>
      <c r="G146" s="76"/>
      <c r="H146" s="76"/>
      <c r="I146" s="76"/>
      <c r="J146" s="76"/>
      <c r="K146" s="76"/>
    </row>
    <row r="147" spans="1:11">
      <c r="A147" s="76"/>
      <c r="B147" s="76"/>
      <c r="C147" s="76"/>
      <c r="D147" s="76"/>
      <c r="E147" s="76"/>
      <c r="F147" s="76"/>
      <c r="G147" s="76"/>
      <c r="H147" s="76"/>
      <c r="I147" s="76"/>
      <c r="J147" s="76"/>
      <c r="K147" s="76"/>
    </row>
    <row r="148" spans="1:11">
      <c r="A148" s="76"/>
      <c r="B148" s="76"/>
      <c r="C148" s="76"/>
      <c r="D148" s="76"/>
      <c r="E148" s="76"/>
      <c r="F148" s="76"/>
      <c r="G148" s="76"/>
      <c r="H148" s="76"/>
      <c r="I148" s="76"/>
      <c r="J148" s="76"/>
      <c r="K148" s="76"/>
    </row>
    <row r="149" spans="1:11">
      <c r="A149" s="76"/>
      <c r="B149" s="76"/>
      <c r="C149" s="76"/>
      <c r="D149" s="76"/>
      <c r="E149" s="76"/>
      <c r="F149" s="76"/>
      <c r="G149" s="76"/>
      <c r="H149" s="76"/>
      <c r="I149" s="76"/>
      <c r="J149" s="76"/>
      <c r="K149" s="76"/>
    </row>
    <row r="150" spans="1:11">
      <c r="A150" s="76"/>
      <c r="B150" s="76"/>
      <c r="C150" s="76"/>
      <c r="D150" s="76"/>
      <c r="E150" s="76"/>
      <c r="F150" s="76"/>
      <c r="G150" s="76"/>
      <c r="H150" s="76"/>
      <c r="I150" s="76"/>
      <c r="J150" s="76"/>
      <c r="K150" s="76"/>
    </row>
    <row r="151" spans="1:11">
      <c r="A151" s="76"/>
      <c r="B151" s="76"/>
      <c r="C151" s="76"/>
      <c r="D151" s="76"/>
      <c r="E151" s="76"/>
      <c r="F151" s="76"/>
      <c r="G151" s="76"/>
      <c r="H151" s="76"/>
      <c r="I151" s="76"/>
      <c r="J151" s="76"/>
      <c r="K151" s="76"/>
    </row>
    <row r="152" spans="1:11">
      <c r="A152" s="76"/>
      <c r="B152" s="76"/>
      <c r="C152" s="76"/>
      <c r="D152" s="76"/>
      <c r="E152" s="76"/>
      <c r="F152" s="76"/>
      <c r="G152" s="76"/>
      <c r="H152" s="76"/>
      <c r="I152" s="76"/>
      <c r="J152" s="76"/>
      <c r="K152" s="76"/>
    </row>
    <row r="153" spans="1:11">
      <c r="A153" s="76"/>
      <c r="B153" s="76"/>
      <c r="C153" s="76"/>
      <c r="D153" s="76"/>
      <c r="E153" s="76"/>
      <c r="F153" s="76"/>
      <c r="G153" s="76"/>
      <c r="H153" s="76"/>
      <c r="I153" s="76"/>
      <c r="J153" s="76"/>
      <c r="K153" s="76"/>
    </row>
    <row r="154" spans="1:11">
      <c r="A154" s="76"/>
      <c r="B154" s="76"/>
      <c r="C154" s="76"/>
      <c r="D154" s="76"/>
      <c r="E154" s="76"/>
      <c r="F154" s="76"/>
      <c r="G154" s="76"/>
      <c r="H154" s="76"/>
      <c r="I154" s="76"/>
      <c r="J154" s="76"/>
      <c r="K154" s="76"/>
    </row>
    <row r="155" spans="1:11">
      <c r="A155" s="76"/>
      <c r="B155" s="76"/>
      <c r="C155" s="76"/>
      <c r="D155" s="76"/>
      <c r="E155" s="76"/>
      <c r="F155" s="76"/>
      <c r="G155" s="76"/>
      <c r="H155" s="76"/>
      <c r="I155" s="76"/>
      <c r="J155" s="76"/>
      <c r="K155" s="76"/>
    </row>
    <row r="156" spans="1:11">
      <c r="A156" s="76"/>
      <c r="B156" s="76"/>
      <c r="C156" s="76"/>
      <c r="D156" s="76"/>
      <c r="E156" s="76"/>
      <c r="F156" s="76"/>
      <c r="G156" s="76"/>
      <c r="H156" s="76"/>
      <c r="I156" s="76"/>
      <c r="J156" s="76"/>
      <c r="K156" s="76"/>
    </row>
    <row r="157" spans="1:11">
      <c r="A157" s="76"/>
      <c r="B157" s="76"/>
      <c r="C157" s="76"/>
      <c r="D157" s="76"/>
      <c r="E157" s="76"/>
      <c r="F157" s="76"/>
      <c r="G157" s="76"/>
      <c r="H157" s="76"/>
      <c r="I157" s="76"/>
      <c r="J157" s="76"/>
      <c r="K157" s="76"/>
    </row>
    <row r="158" spans="1:11">
      <c r="A158" s="76"/>
      <c r="B158" s="76"/>
      <c r="C158" s="76"/>
      <c r="D158" s="76"/>
      <c r="E158" s="76"/>
      <c r="F158" s="76"/>
      <c r="G158" s="76"/>
      <c r="H158" s="76"/>
      <c r="I158" s="76"/>
      <c r="J158" s="76"/>
      <c r="K158" s="76"/>
    </row>
    <row r="159" spans="1:11">
      <c r="A159" s="76"/>
      <c r="B159" s="76"/>
      <c r="C159" s="76"/>
      <c r="D159" s="76"/>
      <c r="E159" s="76"/>
      <c r="F159" s="76"/>
      <c r="G159" s="76"/>
      <c r="H159" s="76"/>
      <c r="I159" s="76"/>
      <c r="J159" s="76"/>
      <c r="K159" s="76"/>
    </row>
    <row r="160" spans="1:11">
      <c r="A160" s="76"/>
      <c r="B160" s="76"/>
      <c r="C160" s="76"/>
      <c r="D160" s="76"/>
      <c r="E160" s="76"/>
      <c r="F160" s="76"/>
      <c r="G160" s="76"/>
      <c r="H160" s="76"/>
      <c r="I160" s="76"/>
      <c r="J160" s="76"/>
      <c r="K160" s="76"/>
    </row>
    <row r="161" spans="1:11">
      <c r="A161" s="76"/>
      <c r="B161" s="76"/>
      <c r="C161" s="76"/>
      <c r="D161" s="76"/>
      <c r="E161" s="76"/>
      <c r="F161" s="76"/>
      <c r="G161" s="76"/>
      <c r="H161" s="76"/>
      <c r="I161" s="76"/>
      <c r="J161" s="76"/>
      <c r="K161" s="76"/>
    </row>
    <row r="162" spans="1:11">
      <c r="A162" s="76"/>
      <c r="B162" s="76"/>
      <c r="C162" s="76"/>
      <c r="D162" s="76"/>
      <c r="E162" s="76"/>
      <c r="F162" s="76"/>
      <c r="G162" s="76"/>
      <c r="H162" s="76"/>
      <c r="I162" s="76"/>
      <c r="J162" s="76"/>
      <c r="K162" s="76"/>
    </row>
    <row r="163" spans="1:11">
      <c r="A163" s="76"/>
      <c r="B163" s="76"/>
      <c r="C163" s="76"/>
      <c r="D163" s="76"/>
      <c r="E163" s="76"/>
      <c r="F163" s="76"/>
      <c r="G163" s="76"/>
      <c r="H163" s="76"/>
      <c r="I163" s="76"/>
      <c r="J163" s="76"/>
      <c r="K163" s="76"/>
    </row>
    <row r="164" spans="1:11">
      <c r="A164" s="76"/>
      <c r="B164" s="76"/>
      <c r="C164" s="76"/>
      <c r="D164" s="76"/>
      <c r="E164" s="76"/>
      <c r="F164" s="76"/>
      <c r="G164" s="76"/>
      <c r="H164" s="76"/>
      <c r="I164" s="76"/>
      <c r="J164" s="76"/>
      <c r="K164" s="76"/>
    </row>
    <row r="165" spans="1:11">
      <c r="A165" s="76"/>
      <c r="B165" s="76"/>
      <c r="C165" s="76"/>
      <c r="D165" s="76"/>
      <c r="E165" s="76"/>
      <c r="F165" s="76"/>
      <c r="G165" s="76"/>
      <c r="H165" s="76"/>
      <c r="I165" s="76"/>
      <c r="J165" s="76"/>
      <c r="K165" s="76"/>
    </row>
    <row r="166" spans="1:11">
      <c r="A166" s="76"/>
      <c r="B166" s="76"/>
      <c r="C166" s="76"/>
      <c r="D166" s="76"/>
      <c r="E166" s="76"/>
      <c r="F166" s="76"/>
      <c r="G166" s="76"/>
      <c r="H166" s="76"/>
      <c r="I166" s="76"/>
      <c r="J166" s="76"/>
      <c r="K166" s="76"/>
    </row>
    <row r="167" spans="1:11">
      <c r="A167" s="76"/>
      <c r="B167" s="76"/>
      <c r="C167" s="76"/>
      <c r="D167" s="76"/>
      <c r="E167" s="76"/>
      <c r="F167" s="76"/>
      <c r="G167" s="76"/>
      <c r="H167" s="76"/>
      <c r="I167" s="76"/>
      <c r="J167" s="76"/>
      <c r="K167" s="76"/>
    </row>
    <row r="168" spans="1:11">
      <c r="A168" s="76"/>
      <c r="B168" s="76"/>
      <c r="C168" s="76"/>
      <c r="D168" s="76"/>
      <c r="E168" s="76"/>
      <c r="F168" s="76"/>
      <c r="G168" s="76"/>
      <c r="H168" s="76"/>
      <c r="I168" s="76"/>
      <c r="J168" s="76"/>
      <c r="K168" s="76"/>
    </row>
    <row r="169" spans="1:11">
      <c r="A169" s="76"/>
      <c r="B169" s="76"/>
      <c r="C169" s="76"/>
      <c r="D169" s="76"/>
      <c r="E169" s="76"/>
      <c r="F169" s="76"/>
      <c r="G169" s="76"/>
      <c r="H169" s="76"/>
      <c r="I169" s="76"/>
      <c r="J169" s="76"/>
      <c r="K169" s="76"/>
    </row>
    <row r="170" spans="1:11">
      <c r="A170" s="76"/>
      <c r="B170" s="76"/>
      <c r="C170" s="76"/>
      <c r="D170" s="76"/>
      <c r="E170" s="76"/>
      <c r="F170" s="76"/>
      <c r="G170" s="76"/>
      <c r="H170" s="76"/>
      <c r="I170" s="76"/>
      <c r="J170" s="76"/>
      <c r="K170" s="76"/>
    </row>
    <row r="171" spans="1:11">
      <c r="A171" s="76"/>
      <c r="B171" s="76"/>
      <c r="C171" s="76"/>
      <c r="D171" s="76"/>
      <c r="E171" s="76"/>
      <c r="F171" s="76"/>
      <c r="G171" s="76"/>
      <c r="H171" s="76"/>
      <c r="I171" s="76"/>
      <c r="J171" s="76"/>
      <c r="K171" s="76"/>
    </row>
    <row r="172" spans="1:11">
      <c r="A172" s="76"/>
      <c r="B172" s="76"/>
      <c r="C172" s="76"/>
      <c r="D172" s="76"/>
      <c r="E172" s="76"/>
      <c r="F172" s="76"/>
      <c r="G172" s="76"/>
      <c r="H172" s="76"/>
      <c r="I172" s="76"/>
      <c r="J172" s="76"/>
      <c r="K172" s="76"/>
    </row>
    <row r="173" spans="1:11">
      <c r="A173" s="76"/>
      <c r="B173" s="76"/>
      <c r="C173" s="76"/>
      <c r="D173" s="76"/>
      <c r="E173" s="76"/>
      <c r="F173" s="76"/>
      <c r="G173" s="76"/>
      <c r="H173" s="76"/>
      <c r="I173" s="76"/>
      <c r="J173" s="76"/>
      <c r="K173" s="76"/>
    </row>
    <row r="174" spans="1:11">
      <c r="A174" s="76"/>
      <c r="B174" s="76"/>
      <c r="C174" s="76"/>
      <c r="D174" s="76"/>
      <c r="E174" s="76"/>
      <c r="F174" s="76"/>
      <c r="G174" s="76"/>
      <c r="H174" s="76"/>
      <c r="I174" s="76"/>
      <c r="J174" s="76"/>
      <c r="K174" s="76"/>
    </row>
    <row r="175" spans="1:11">
      <c r="A175" s="76"/>
      <c r="B175" s="76"/>
      <c r="C175" s="76"/>
      <c r="D175" s="76"/>
      <c r="E175" s="76"/>
      <c r="F175" s="76"/>
      <c r="G175" s="76"/>
      <c r="H175" s="76"/>
      <c r="I175" s="76"/>
      <c r="J175" s="76"/>
      <c r="K175" s="76"/>
    </row>
    <row r="176" spans="1:11">
      <c r="A176" s="76"/>
      <c r="B176" s="76"/>
      <c r="C176" s="76"/>
      <c r="D176" s="76"/>
      <c r="E176" s="76"/>
      <c r="F176" s="76"/>
      <c r="G176" s="76"/>
      <c r="H176" s="76"/>
      <c r="I176" s="76"/>
      <c r="J176" s="76"/>
      <c r="K176" s="76"/>
    </row>
    <row r="177" spans="1:11">
      <c r="A177" s="76"/>
      <c r="B177" s="76"/>
      <c r="C177" s="76"/>
      <c r="D177" s="76"/>
      <c r="E177" s="76"/>
      <c r="F177" s="76"/>
      <c r="G177" s="76"/>
      <c r="H177" s="76"/>
      <c r="I177" s="76"/>
      <c r="J177" s="76"/>
      <c r="K177" s="76"/>
    </row>
    <row r="178" spans="1:11">
      <c r="A178" s="76"/>
      <c r="B178" s="76"/>
      <c r="C178" s="76"/>
      <c r="D178" s="76"/>
      <c r="E178" s="76"/>
      <c r="F178" s="76"/>
      <c r="G178" s="76"/>
      <c r="H178" s="76"/>
      <c r="I178" s="76"/>
      <c r="J178" s="76"/>
      <c r="K178" s="76"/>
    </row>
    <row r="179" spans="1:11">
      <c r="A179" s="76"/>
      <c r="B179" s="76"/>
      <c r="C179" s="76"/>
      <c r="D179" s="76"/>
      <c r="E179" s="76"/>
      <c r="F179" s="76"/>
      <c r="G179" s="76"/>
      <c r="H179" s="76"/>
      <c r="I179" s="76"/>
      <c r="J179" s="76"/>
      <c r="K179" s="76"/>
    </row>
    <row r="180" spans="1:11">
      <c r="A180" s="76"/>
      <c r="B180" s="76"/>
      <c r="C180" s="76"/>
      <c r="D180" s="76"/>
      <c r="E180" s="76"/>
      <c r="F180" s="76"/>
      <c r="G180" s="76"/>
      <c r="H180" s="76"/>
      <c r="I180" s="76"/>
      <c r="J180" s="76"/>
      <c r="K180" s="76"/>
    </row>
    <row r="181" spans="1:11">
      <c r="A181" s="76"/>
      <c r="B181" s="76"/>
      <c r="C181" s="76"/>
      <c r="D181" s="76"/>
      <c r="E181" s="76"/>
      <c r="F181" s="76"/>
      <c r="G181" s="76"/>
      <c r="H181" s="76"/>
      <c r="I181" s="76"/>
      <c r="J181" s="76"/>
      <c r="K181" s="76"/>
    </row>
    <row r="182" spans="1:11">
      <c r="A182" s="76"/>
      <c r="B182" s="76"/>
      <c r="C182" s="76"/>
      <c r="D182" s="76"/>
      <c r="E182" s="76"/>
      <c r="F182" s="76"/>
      <c r="G182" s="76"/>
      <c r="H182" s="76"/>
      <c r="I182" s="76"/>
      <c r="J182" s="76"/>
      <c r="K182" s="76"/>
    </row>
    <row r="183" spans="1:11">
      <c r="A183" s="76"/>
      <c r="B183" s="76"/>
      <c r="C183" s="76"/>
      <c r="D183" s="76"/>
      <c r="E183" s="76"/>
      <c r="F183" s="76"/>
      <c r="G183" s="76"/>
      <c r="H183" s="76"/>
      <c r="I183" s="76"/>
      <c r="J183" s="76"/>
      <c r="K183" s="76"/>
    </row>
    <row r="184" spans="1:11">
      <c r="A184" s="76"/>
      <c r="B184" s="76"/>
      <c r="C184" s="76"/>
      <c r="D184" s="76"/>
      <c r="E184" s="76"/>
      <c r="F184" s="76"/>
      <c r="G184" s="76"/>
      <c r="H184" s="76"/>
      <c r="I184" s="76"/>
      <c r="J184" s="76"/>
      <c r="K184" s="76"/>
    </row>
    <row r="185" spans="1:11">
      <c r="A185" s="76"/>
      <c r="B185" s="76"/>
      <c r="C185" s="76"/>
      <c r="D185" s="76"/>
      <c r="E185" s="76"/>
      <c r="F185" s="76"/>
      <c r="G185" s="76"/>
      <c r="H185" s="76"/>
      <c r="I185" s="76"/>
      <c r="J185" s="76"/>
      <c r="K185" s="76"/>
    </row>
    <row r="186" spans="1:11">
      <c r="A186" s="76"/>
      <c r="B186" s="76"/>
      <c r="C186" s="76"/>
      <c r="D186" s="76"/>
      <c r="E186" s="76"/>
      <c r="F186" s="76"/>
      <c r="G186" s="76"/>
      <c r="H186" s="76"/>
      <c r="I186" s="76"/>
      <c r="J186" s="76"/>
      <c r="K186" s="76"/>
    </row>
    <row r="187" spans="1:11">
      <c r="A187" s="76"/>
      <c r="B187" s="76"/>
      <c r="C187" s="76"/>
      <c r="D187" s="76"/>
      <c r="E187" s="76"/>
      <c r="F187" s="76"/>
      <c r="G187" s="76"/>
      <c r="H187" s="76"/>
      <c r="I187" s="76"/>
      <c r="J187" s="76"/>
      <c r="K187" s="76"/>
    </row>
    <row r="188" spans="1:11">
      <c r="A188" s="76"/>
      <c r="B188" s="76"/>
      <c r="C188" s="76"/>
      <c r="D188" s="76"/>
      <c r="E188" s="76"/>
      <c r="F188" s="76"/>
      <c r="G188" s="76"/>
      <c r="H188" s="76"/>
      <c r="I188" s="76"/>
      <c r="J188" s="76"/>
      <c r="K188" s="76"/>
    </row>
    <row r="189" spans="1:11">
      <c r="A189" s="76"/>
      <c r="B189" s="76"/>
      <c r="C189" s="76"/>
      <c r="D189" s="76"/>
      <c r="E189" s="76"/>
      <c r="F189" s="76"/>
      <c r="G189" s="76"/>
      <c r="H189" s="76"/>
      <c r="I189" s="76"/>
      <c r="J189" s="76"/>
      <c r="K189" s="76"/>
    </row>
    <row r="190" spans="1:11">
      <c r="A190" s="76"/>
      <c r="B190" s="76"/>
      <c r="C190" s="76"/>
      <c r="D190" s="76"/>
      <c r="E190" s="76"/>
      <c r="F190" s="76"/>
      <c r="G190" s="76"/>
      <c r="H190" s="76"/>
      <c r="I190" s="76"/>
      <c r="J190" s="76"/>
      <c r="K190" s="76"/>
    </row>
    <row r="191" spans="1:11">
      <c r="A191" s="76"/>
      <c r="B191" s="76"/>
      <c r="C191" s="76"/>
      <c r="D191" s="76"/>
      <c r="E191" s="76"/>
      <c r="F191" s="76"/>
      <c r="G191" s="76"/>
      <c r="H191" s="76"/>
      <c r="I191" s="76"/>
      <c r="J191" s="76"/>
      <c r="K191" s="76"/>
    </row>
    <row r="192" spans="1:11">
      <c r="A192" s="76"/>
      <c r="B192" s="76"/>
      <c r="C192" s="76"/>
      <c r="D192" s="76"/>
      <c r="E192" s="76"/>
      <c r="F192" s="76"/>
      <c r="G192" s="76"/>
      <c r="H192" s="76"/>
      <c r="I192" s="76"/>
      <c r="J192" s="76"/>
      <c r="K192" s="76"/>
    </row>
    <row r="193" spans="1:11">
      <c r="A193" s="76"/>
      <c r="B193" s="76"/>
      <c r="C193" s="76"/>
      <c r="D193" s="76"/>
      <c r="E193" s="76"/>
      <c r="F193" s="76"/>
      <c r="G193" s="76"/>
      <c r="H193" s="76"/>
      <c r="I193" s="76"/>
      <c r="J193" s="76"/>
      <c r="K193" s="76"/>
    </row>
    <row r="194" spans="1:11">
      <c r="A194" s="76"/>
      <c r="B194" s="76"/>
      <c r="C194" s="76"/>
      <c r="D194" s="76"/>
      <c r="E194" s="76"/>
      <c r="F194" s="76"/>
      <c r="G194" s="76"/>
      <c r="H194" s="76"/>
      <c r="I194" s="76"/>
      <c r="J194" s="76"/>
      <c r="K194" s="76"/>
    </row>
    <row r="195" spans="1:11">
      <c r="A195" s="76"/>
      <c r="B195" s="76"/>
      <c r="C195" s="76"/>
      <c r="D195" s="76"/>
      <c r="E195" s="76"/>
      <c r="F195" s="76"/>
      <c r="G195" s="76"/>
      <c r="H195" s="76"/>
      <c r="I195" s="76"/>
      <c r="J195" s="76"/>
      <c r="K195" s="76"/>
    </row>
    <row r="196" spans="1:11">
      <c r="A196" s="76"/>
      <c r="B196" s="76"/>
      <c r="C196" s="76"/>
      <c r="D196" s="76"/>
      <c r="E196" s="76"/>
      <c r="F196" s="76"/>
      <c r="G196" s="76"/>
      <c r="H196" s="76"/>
      <c r="I196" s="76"/>
      <c r="J196" s="76"/>
      <c r="K196" s="76"/>
    </row>
  </sheetData>
  <mergeCells count="1">
    <mergeCell ref="J70:K70"/>
  </mergeCells>
  <conditionalFormatting sqref="B1">
    <cfRule type="containsText" dxfId="14" priority="1" operator="containsText" text="Errors">
      <formula>NOT(ISERROR(SEARCH("Errors",B1)))</formula>
    </cfRule>
  </conditionalFormatting>
  <dataValidations count="2">
    <dataValidation type="list" showInputMessage="1" showErrorMessage="1" sqref="A2 A4">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B4 B2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8" tint="0.39997558519241921"/>
  </sheetPr>
  <dimension ref="A1:O196"/>
  <sheetViews>
    <sheetView topLeftCell="A16" workbookViewId="0">
      <selection activeCell="H21" sqref="H21"/>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7" width="15.6640625" style="2" hidden="1" customWidth="1"/>
    <col min="8" max="8" width="15.6640625" style="2" customWidth="1"/>
    <col min="9" max="9" width="15.6640625" style="2" hidden="1" customWidth="1"/>
    <col min="10" max="12" width="15.6640625" style="2" customWidth="1"/>
    <col min="13" max="14" width="25.6640625" style="2" customWidth="1"/>
    <col min="15" max="16384" width="8.88671875" style="2"/>
  </cols>
  <sheetData>
    <row r="1" spans="1:15">
      <c r="A1" s="182" t="s">
        <v>949</v>
      </c>
      <c r="B1" s="188" t="str">
        <f>IF('Compliance Issues'!O2="x","Errors exist, see the Compliance Issues tab.","")</f>
        <v>Errors exist, see the Compliance Issues tab.</v>
      </c>
      <c r="C1" s="223"/>
    </row>
    <row r="2" spans="1:15" ht="15.6">
      <c r="A2" s="10" t="s">
        <v>45</v>
      </c>
      <c r="B2" s="8" t="s">
        <v>4</v>
      </c>
      <c r="C2" s="87"/>
      <c r="D2" s="179" t="str">
        <f>LOOKUP(B2,Date,'Addl Info'!B9:B9)</f>
        <v>2021 BUDGET</v>
      </c>
      <c r="E2" s="72">
        <f ca="1">IF(D2="Non-Submission Period",0,LOOKUP(A2,CAUTAU,Allocations!G4:G6))</f>
        <v>18353</v>
      </c>
      <c r="G2" s="179"/>
      <c r="K2" s="180"/>
    </row>
    <row r="3" spans="1:15">
      <c r="B3" s="87"/>
      <c r="C3" s="87"/>
      <c r="D3" s="240" t="s">
        <v>917</v>
      </c>
      <c r="E3" s="186">
        <f ca="1">E2-B62</f>
        <v>0</v>
      </c>
      <c r="H3" s="87"/>
      <c r="I3" s="87"/>
      <c r="J3" s="87"/>
      <c r="K3" s="87"/>
    </row>
    <row r="4" spans="1:15">
      <c r="B4" s="87"/>
      <c r="C4" s="87"/>
      <c r="H4" s="87"/>
      <c r="I4" s="87"/>
      <c r="J4" s="87"/>
      <c r="K4" s="87"/>
    </row>
    <row r="5" spans="1:15">
      <c r="A5" s="88"/>
      <c r="B5" s="89"/>
      <c r="C5" s="238"/>
      <c r="H5" s="89"/>
      <c r="I5" s="89"/>
      <c r="J5" s="89"/>
      <c r="K5" s="89"/>
    </row>
    <row r="6" spans="1:15" ht="77.099999999999994" customHeight="1">
      <c r="A6" s="195" t="s">
        <v>918</v>
      </c>
      <c r="B6" s="195" t="s">
        <v>955</v>
      </c>
      <c r="C6" s="195" t="s">
        <v>987</v>
      </c>
      <c r="D6" s="195" t="s">
        <v>919</v>
      </c>
      <c r="E6" s="195" t="s">
        <v>920</v>
      </c>
      <c r="F6" s="195" t="s">
        <v>987</v>
      </c>
      <c r="G6" s="195" t="s">
        <v>987</v>
      </c>
      <c r="H6" s="195" t="s">
        <v>921</v>
      </c>
      <c r="I6" s="195" t="s">
        <v>987</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IF(AND(N7&gt;0,B7=0),"x","")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IF(AND(N8&gt;0,B8=0),"x","")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249" t="s">
        <v>928</v>
      </c>
      <c r="B18" s="222"/>
      <c r="C18" s="222"/>
      <c r="D18" s="222"/>
      <c r="E18" s="222"/>
      <c r="F18" s="222"/>
      <c r="G18" s="222"/>
      <c r="H18" s="222"/>
      <c r="I18" s="222"/>
      <c r="J18" s="222"/>
      <c r="K18" s="222"/>
      <c r="L18" s="222"/>
      <c r="M18" s="140">
        <f t="shared" si="0"/>
        <v>0</v>
      </c>
      <c r="N18" s="140">
        <f t="shared" si="1"/>
        <v>0</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90" t="s">
        <v>930</v>
      </c>
      <c r="B21" s="139">
        <v>18353</v>
      </c>
      <c r="C21" s="222"/>
      <c r="D21" s="139">
        <v>1261</v>
      </c>
      <c r="E21" s="139"/>
      <c r="F21" s="222"/>
      <c r="G21" s="222"/>
      <c r="H21" s="139"/>
      <c r="I21" s="222"/>
      <c r="J21" s="139"/>
      <c r="K21" s="139"/>
      <c r="L21" s="139"/>
      <c r="M21" s="140">
        <f t="shared" si="0"/>
        <v>19614</v>
      </c>
      <c r="N21" s="140">
        <f t="shared" si="1"/>
        <v>19614</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249" t="s">
        <v>935</v>
      </c>
      <c r="B31" s="222"/>
      <c r="C31" s="222"/>
      <c r="D31" s="222"/>
      <c r="E31" s="222"/>
      <c r="F31" s="222"/>
      <c r="G31" s="222"/>
      <c r="H31" s="222"/>
      <c r="I31" s="222"/>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18353</v>
      </c>
      <c r="C62" s="141">
        <f t="shared" ref="C62:L62" si="5">+SUM(C7:C61)</f>
        <v>0</v>
      </c>
      <c r="D62" s="141">
        <f t="shared" si="5"/>
        <v>1261</v>
      </c>
      <c r="E62" s="141">
        <f t="shared" si="5"/>
        <v>0</v>
      </c>
      <c r="F62" s="141">
        <f t="shared" si="5"/>
        <v>0</v>
      </c>
      <c r="G62" s="141">
        <f t="shared" si="5"/>
        <v>0</v>
      </c>
      <c r="H62" s="141">
        <f t="shared" si="5"/>
        <v>0</v>
      </c>
      <c r="I62" s="141">
        <f t="shared" si="5"/>
        <v>0</v>
      </c>
      <c r="J62" s="141">
        <f t="shared" si="5"/>
        <v>0</v>
      </c>
      <c r="K62" s="141">
        <f t="shared" si="5"/>
        <v>0</v>
      </c>
      <c r="L62" s="141">
        <f t="shared" si="5"/>
        <v>0</v>
      </c>
      <c r="M62" s="140">
        <f t="shared" si="3"/>
        <v>19614</v>
      </c>
      <c r="N62" s="140">
        <f t="shared" si="4"/>
        <v>19614</v>
      </c>
    </row>
    <row r="63" spans="1:15">
      <c r="A63" s="76"/>
      <c r="B63" s="76"/>
      <c r="C63" s="76"/>
      <c r="D63" s="76"/>
      <c r="E63" s="76"/>
      <c r="F63" s="76"/>
      <c r="G63" s="76"/>
      <c r="H63" s="76"/>
      <c r="I63" s="76"/>
      <c r="J63" s="76"/>
      <c r="K63" s="76"/>
      <c r="L63" s="135"/>
    </row>
    <row r="64" spans="1:15">
      <c r="A64" s="76"/>
      <c r="B64" s="76"/>
      <c r="C64" s="76"/>
      <c r="D64" s="76"/>
      <c r="E64" s="76"/>
      <c r="F64" s="76"/>
      <c r="G64" s="76"/>
      <c r="H64" s="76"/>
      <c r="I64" s="76"/>
      <c r="J64" s="76"/>
      <c r="K64" s="76"/>
    </row>
    <row r="65" spans="1:11">
      <c r="A65" s="76"/>
      <c r="B65" s="76"/>
      <c r="C65" s="76"/>
      <c r="D65" s="76"/>
      <c r="E65" s="76"/>
      <c r="F65" s="76"/>
      <c r="G65" s="76"/>
      <c r="H65" s="76"/>
      <c r="I65" s="76"/>
      <c r="J65" s="76"/>
      <c r="K65" s="76"/>
    </row>
    <row r="66" spans="1:11">
      <c r="A66" s="76"/>
      <c r="B66" s="76"/>
      <c r="C66" s="76"/>
      <c r="D66" s="76"/>
      <c r="E66" s="76"/>
      <c r="F66" s="76"/>
      <c r="G66" s="76"/>
      <c r="H66" s="76"/>
      <c r="I66" s="76"/>
      <c r="J66" s="76"/>
      <c r="K66" s="76"/>
    </row>
    <row r="67" spans="1:11">
      <c r="A67" s="76"/>
      <c r="B67" s="76"/>
      <c r="C67" s="76"/>
      <c r="D67" s="76"/>
      <c r="E67" s="76"/>
      <c r="F67" s="76"/>
      <c r="G67" s="76"/>
      <c r="H67" s="76"/>
      <c r="I67" s="76"/>
      <c r="J67" s="76"/>
      <c r="K67" s="76"/>
    </row>
    <row r="68" spans="1:11">
      <c r="A68" s="76"/>
      <c r="B68" s="76"/>
      <c r="C68" s="76"/>
      <c r="D68" s="76"/>
      <c r="E68" s="76"/>
      <c r="F68" s="76"/>
      <c r="G68" s="76"/>
      <c r="H68" s="76"/>
      <c r="I68" s="76"/>
      <c r="J68" s="76"/>
      <c r="K68" s="76"/>
    </row>
    <row r="69" spans="1:11">
      <c r="A69" s="76"/>
      <c r="B69" s="76"/>
      <c r="C69" s="76"/>
      <c r="D69" s="76"/>
      <c r="E69" s="76"/>
      <c r="F69" s="76"/>
      <c r="G69" s="76"/>
      <c r="H69" s="76"/>
      <c r="I69" s="76"/>
      <c r="J69" s="76"/>
      <c r="K69" s="76"/>
    </row>
    <row r="70" spans="1:11">
      <c r="A70" s="76"/>
      <c r="B70" s="76"/>
      <c r="C70" s="76"/>
      <c r="D70" s="76"/>
      <c r="E70" s="76"/>
      <c r="F70" s="76"/>
      <c r="G70" s="76"/>
      <c r="H70" s="76"/>
      <c r="I70" s="76"/>
      <c r="J70" s="76"/>
      <c r="K70" s="76"/>
    </row>
    <row r="71" spans="1:11">
      <c r="A71" s="76"/>
      <c r="B71" s="76"/>
      <c r="C71" s="76"/>
      <c r="D71" s="76"/>
      <c r="E71" s="76"/>
      <c r="F71" s="76"/>
      <c r="G71" s="76"/>
      <c r="H71" s="76"/>
      <c r="I71" s="76"/>
      <c r="J71" s="76"/>
      <c r="K71" s="76"/>
    </row>
    <row r="72" spans="1:11">
      <c r="A72" s="76"/>
      <c r="B72" s="76"/>
      <c r="C72" s="76"/>
      <c r="D72" s="76"/>
      <c r="E72" s="76"/>
      <c r="F72" s="76"/>
      <c r="G72" s="76"/>
      <c r="H72" s="76"/>
      <c r="I72" s="76"/>
      <c r="J72" s="76"/>
      <c r="K72" s="76"/>
    </row>
    <row r="73" spans="1:11">
      <c r="A73" s="76"/>
      <c r="B73" s="76"/>
      <c r="C73" s="76"/>
      <c r="D73" s="76"/>
      <c r="E73" s="76"/>
      <c r="F73" s="76"/>
      <c r="G73" s="76"/>
      <c r="H73" s="76"/>
      <c r="I73" s="76"/>
      <c r="J73" s="76"/>
      <c r="K73" s="76"/>
    </row>
    <row r="74" spans="1:11">
      <c r="A74" s="76"/>
      <c r="B74" s="76"/>
      <c r="C74" s="76"/>
      <c r="D74" s="76"/>
      <c r="E74" s="76"/>
      <c r="F74" s="76"/>
      <c r="G74" s="76"/>
      <c r="H74" s="76"/>
      <c r="I74" s="76"/>
      <c r="J74" s="76"/>
      <c r="K74" s="76"/>
    </row>
    <row r="75" spans="1:11">
      <c r="A75" s="76"/>
      <c r="B75" s="76"/>
      <c r="C75" s="76"/>
      <c r="D75" s="76"/>
      <c r="E75" s="76"/>
      <c r="F75" s="76"/>
      <c r="G75" s="76"/>
      <c r="H75" s="76"/>
      <c r="I75" s="76"/>
      <c r="J75" s="76"/>
      <c r="K75" s="76"/>
    </row>
    <row r="76" spans="1:11">
      <c r="A76" s="76"/>
      <c r="B76" s="76"/>
      <c r="C76" s="76"/>
      <c r="D76" s="76"/>
      <c r="E76" s="76"/>
      <c r="F76" s="76"/>
      <c r="G76" s="76"/>
      <c r="H76" s="76"/>
      <c r="I76" s="76"/>
      <c r="J76" s="76"/>
      <c r="K76" s="76"/>
    </row>
    <row r="77" spans="1:11">
      <c r="A77" s="76"/>
      <c r="B77" s="76"/>
      <c r="C77" s="76"/>
      <c r="D77" s="76"/>
      <c r="E77" s="76"/>
      <c r="F77" s="76"/>
      <c r="G77" s="76"/>
      <c r="H77" s="76"/>
      <c r="I77" s="76"/>
      <c r="J77" s="76"/>
      <c r="K77" s="76"/>
    </row>
    <row r="78" spans="1:11">
      <c r="A78" s="76"/>
      <c r="B78" s="76"/>
      <c r="C78" s="76"/>
      <c r="D78" s="76"/>
      <c r="E78" s="76"/>
      <c r="F78" s="76"/>
      <c r="G78" s="76"/>
      <c r="H78" s="76"/>
      <c r="I78" s="76"/>
      <c r="J78" s="76"/>
      <c r="K78" s="76"/>
    </row>
    <row r="79" spans="1:11">
      <c r="A79" s="76"/>
      <c r="B79" s="76"/>
      <c r="C79" s="76"/>
      <c r="D79" s="76"/>
      <c r="E79" s="76"/>
      <c r="F79" s="76"/>
      <c r="G79" s="76"/>
      <c r="H79" s="76"/>
      <c r="I79" s="76"/>
      <c r="J79" s="76"/>
      <c r="K79" s="76"/>
    </row>
    <row r="80" spans="1:11">
      <c r="A80" s="76"/>
      <c r="B80" s="76"/>
      <c r="C80" s="76"/>
      <c r="D80" s="76"/>
      <c r="E80" s="76"/>
      <c r="F80" s="76"/>
      <c r="G80" s="76"/>
      <c r="H80" s="76"/>
      <c r="I80" s="76"/>
      <c r="J80" s="76"/>
      <c r="K80" s="76"/>
    </row>
    <row r="81" spans="1:11">
      <c r="A81" s="76"/>
      <c r="B81" s="76"/>
      <c r="C81" s="76"/>
      <c r="D81" s="76"/>
      <c r="E81" s="76"/>
      <c r="F81" s="76"/>
      <c r="G81" s="76"/>
      <c r="H81" s="76"/>
      <c r="I81" s="76"/>
      <c r="J81" s="76"/>
      <c r="K81" s="76"/>
    </row>
    <row r="82" spans="1:11">
      <c r="A82" s="76"/>
      <c r="B82" s="76"/>
      <c r="C82" s="76"/>
      <c r="D82" s="76"/>
      <c r="E82" s="76"/>
      <c r="F82" s="76"/>
      <c r="G82" s="76"/>
      <c r="H82" s="76"/>
      <c r="I82" s="76"/>
      <c r="J82" s="76"/>
      <c r="K82" s="76"/>
    </row>
    <row r="83" spans="1:11">
      <c r="A83" s="76"/>
      <c r="B83" s="76"/>
      <c r="C83" s="76"/>
      <c r="D83" s="76"/>
      <c r="E83" s="76"/>
      <c r="F83" s="76"/>
      <c r="G83" s="76"/>
      <c r="H83" s="76"/>
      <c r="I83" s="76"/>
      <c r="J83" s="76"/>
      <c r="K83" s="76"/>
    </row>
    <row r="84" spans="1:11">
      <c r="A84" s="76"/>
      <c r="B84" s="76"/>
      <c r="C84" s="76"/>
      <c r="D84" s="76"/>
      <c r="E84" s="76"/>
      <c r="F84" s="76"/>
      <c r="G84" s="76"/>
      <c r="H84" s="76"/>
      <c r="I84" s="76"/>
      <c r="J84" s="76"/>
      <c r="K84" s="76"/>
    </row>
    <row r="85" spans="1:11">
      <c r="A85" s="76"/>
      <c r="B85" s="76"/>
      <c r="C85" s="76"/>
      <c r="D85" s="76"/>
      <c r="E85" s="76"/>
      <c r="F85" s="76"/>
      <c r="G85" s="76"/>
      <c r="H85" s="76"/>
      <c r="I85" s="76"/>
      <c r="J85" s="76"/>
      <c r="K85" s="76"/>
    </row>
    <row r="86" spans="1:11">
      <c r="A86" s="76"/>
      <c r="B86" s="76"/>
      <c r="C86" s="76"/>
      <c r="D86" s="76"/>
      <c r="E86" s="76"/>
      <c r="F86" s="76"/>
      <c r="G86" s="76"/>
      <c r="H86" s="76"/>
      <c r="I86" s="76"/>
      <c r="J86" s="76"/>
      <c r="K86" s="76"/>
    </row>
    <row r="87" spans="1:11">
      <c r="A87" s="76"/>
      <c r="B87" s="76"/>
      <c r="C87" s="76"/>
      <c r="D87" s="76"/>
      <c r="E87" s="76"/>
      <c r="F87" s="76"/>
      <c r="G87" s="76"/>
      <c r="H87" s="76"/>
      <c r="I87" s="76"/>
      <c r="J87" s="76"/>
      <c r="K87" s="76"/>
    </row>
    <row r="88" spans="1:11">
      <c r="A88" s="76"/>
      <c r="B88" s="76"/>
      <c r="C88" s="76"/>
      <c r="D88" s="76"/>
      <c r="E88" s="76"/>
      <c r="F88" s="76"/>
      <c r="G88" s="76"/>
      <c r="H88" s="76"/>
      <c r="I88" s="76"/>
      <c r="J88" s="76"/>
      <c r="K88" s="76"/>
    </row>
    <row r="89" spans="1:11">
      <c r="A89" s="76"/>
      <c r="B89" s="76"/>
      <c r="C89" s="76"/>
      <c r="D89" s="76"/>
      <c r="E89" s="76"/>
      <c r="F89" s="76"/>
      <c r="G89" s="76"/>
      <c r="H89" s="76"/>
      <c r="I89" s="76"/>
      <c r="J89" s="76"/>
      <c r="K89" s="76"/>
    </row>
    <row r="90" spans="1:11">
      <c r="A90" s="76"/>
      <c r="B90" s="76"/>
      <c r="C90" s="76"/>
      <c r="D90" s="76"/>
      <c r="E90" s="76"/>
      <c r="F90" s="76"/>
      <c r="G90" s="76"/>
      <c r="H90" s="76"/>
      <c r="I90" s="76"/>
      <c r="J90" s="76"/>
      <c r="K90" s="76"/>
    </row>
    <row r="91" spans="1:11">
      <c r="A91" s="76"/>
      <c r="B91" s="76"/>
      <c r="C91" s="76"/>
      <c r="D91" s="76"/>
      <c r="E91" s="76"/>
      <c r="F91" s="76"/>
      <c r="G91" s="76"/>
      <c r="H91" s="76"/>
      <c r="I91" s="76"/>
      <c r="J91" s="76"/>
      <c r="K91" s="76"/>
    </row>
    <row r="92" spans="1:11">
      <c r="A92" s="76"/>
      <c r="B92" s="76"/>
      <c r="C92" s="76"/>
      <c r="D92" s="76"/>
      <c r="E92" s="76"/>
      <c r="F92" s="76"/>
      <c r="G92" s="76"/>
      <c r="H92" s="76"/>
      <c r="I92" s="76"/>
      <c r="J92" s="76"/>
      <c r="K92" s="76"/>
    </row>
    <row r="93" spans="1:11">
      <c r="A93" s="76"/>
      <c r="B93" s="76"/>
      <c r="C93" s="76"/>
      <c r="D93" s="76"/>
      <c r="E93" s="76"/>
      <c r="F93" s="76"/>
      <c r="G93" s="76"/>
      <c r="H93" s="76"/>
      <c r="I93" s="76"/>
      <c r="J93" s="76"/>
      <c r="K93" s="76"/>
    </row>
    <row r="94" spans="1:11">
      <c r="A94" s="76"/>
      <c r="B94" s="76"/>
      <c r="C94" s="76"/>
      <c r="D94" s="76"/>
      <c r="E94" s="76"/>
      <c r="F94" s="76"/>
      <c r="G94" s="76"/>
      <c r="H94" s="76"/>
      <c r="I94" s="76"/>
      <c r="J94" s="76"/>
      <c r="K94" s="76"/>
    </row>
    <row r="95" spans="1:11">
      <c r="A95" s="76"/>
      <c r="B95" s="76"/>
      <c r="C95" s="76"/>
      <c r="D95" s="76"/>
      <c r="E95" s="76"/>
      <c r="F95" s="76"/>
      <c r="G95" s="76"/>
      <c r="H95" s="76"/>
      <c r="I95" s="76"/>
      <c r="J95" s="76"/>
      <c r="K95" s="76"/>
    </row>
    <row r="96" spans="1:11">
      <c r="A96" s="76"/>
      <c r="B96" s="76"/>
      <c r="C96" s="76"/>
      <c r="D96" s="76"/>
      <c r="E96" s="76"/>
      <c r="F96" s="76"/>
      <c r="G96" s="76"/>
      <c r="H96" s="76"/>
      <c r="I96" s="76"/>
      <c r="J96" s="76"/>
      <c r="K96" s="76"/>
    </row>
    <row r="97" spans="1:11">
      <c r="A97" s="76"/>
      <c r="B97" s="76"/>
      <c r="C97" s="76"/>
      <c r="D97" s="76"/>
      <c r="E97" s="76"/>
      <c r="F97" s="76"/>
      <c r="G97" s="76"/>
      <c r="H97" s="76"/>
      <c r="I97" s="76"/>
      <c r="J97" s="76"/>
      <c r="K97" s="76"/>
    </row>
    <row r="98" spans="1:11">
      <c r="A98" s="76"/>
      <c r="B98" s="76"/>
      <c r="C98" s="76"/>
      <c r="D98" s="76"/>
      <c r="E98" s="76"/>
      <c r="F98" s="76"/>
      <c r="G98" s="76"/>
      <c r="H98" s="76"/>
      <c r="I98" s="76"/>
      <c r="J98" s="76"/>
      <c r="K98" s="76"/>
    </row>
    <row r="99" spans="1:11">
      <c r="A99" s="76"/>
      <c r="B99" s="76"/>
      <c r="C99" s="76"/>
      <c r="D99" s="76"/>
      <c r="E99" s="76"/>
      <c r="F99" s="76"/>
      <c r="G99" s="76"/>
      <c r="H99" s="76"/>
      <c r="I99" s="76"/>
      <c r="J99" s="76"/>
      <c r="K99" s="76"/>
    </row>
    <row r="100" spans="1:11">
      <c r="A100" s="76"/>
      <c r="B100" s="76"/>
      <c r="C100" s="76"/>
      <c r="D100" s="76"/>
      <c r="E100" s="76"/>
      <c r="F100" s="76"/>
      <c r="G100" s="76"/>
      <c r="H100" s="76"/>
      <c r="I100" s="76"/>
      <c r="J100" s="76"/>
      <c r="K100" s="76"/>
    </row>
    <row r="101" spans="1:11">
      <c r="A101" s="76"/>
      <c r="B101" s="76"/>
      <c r="C101" s="76"/>
      <c r="D101" s="76"/>
      <c r="E101" s="76"/>
      <c r="F101" s="76"/>
      <c r="G101" s="76"/>
      <c r="H101" s="76"/>
      <c r="I101" s="76"/>
      <c r="J101" s="76"/>
      <c r="K101" s="76"/>
    </row>
    <row r="102" spans="1:11">
      <c r="A102" s="76"/>
      <c r="B102" s="76"/>
      <c r="C102" s="76"/>
      <c r="D102" s="76"/>
      <c r="E102" s="76"/>
      <c r="F102" s="76"/>
      <c r="G102" s="76"/>
      <c r="H102" s="76"/>
      <c r="I102" s="76"/>
      <c r="J102" s="76"/>
      <c r="K102" s="76"/>
    </row>
    <row r="103" spans="1:11">
      <c r="A103" s="76"/>
      <c r="B103" s="76"/>
      <c r="C103" s="76"/>
      <c r="D103" s="76"/>
      <c r="E103" s="76"/>
      <c r="F103" s="76"/>
      <c r="G103" s="76"/>
      <c r="H103" s="76"/>
      <c r="I103" s="76"/>
      <c r="J103" s="76"/>
      <c r="K103" s="76"/>
    </row>
    <row r="104" spans="1:11">
      <c r="A104" s="76"/>
      <c r="B104" s="76"/>
      <c r="C104" s="76"/>
      <c r="D104" s="76"/>
      <c r="E104" s="76"/>
      <c r="F104" s="76"/>
      <c r="G104" s="76"/>
      <c r="H104" s="76"/>
      <c r="I104" s="76"/>
      <c r="J104" s="76"/>
      <c r="K104" s="76"/>
    </row>
    <row r="105" spans="1:11">
      <c r="A105" s="76"/>
      <c r="B105" s="76"/>
      <c r="C105" s="76"/>
      <c r="D105" s="76"/>
      <c r="E105" s="76"/>
      <c r="F105" s="76"/>
      <c r="G105" s="76"/>
      <c r="H105" s="76"/>
      <c r="I105" s="76"/>
      <c r="J105" s="76"/>
      <c r="K105" s="76"/>
    </row>
    <row r="106" spans="1:11">
      <c r="A106" s="76"/>
      <c r="B106" s="76"/>
      <c r="C106" s="76"/>
      <c r="D106" s="76"/>
      <c r="E106" s="76"/>
      <c r="F106" s="76"/>
      <c r="G106" s="76"/>
      <c r="H106" s="76"/>
      <c r="I106" s="76"/>
      <c r="J106" s="76"/>
      <c r="K106" s="76"/>
    </row>
    <row r="107" spans="1:11">
      <c r="A107" s="76"/>
      <c r="B107" s="76"/>
      <c r="C107" s="76"/>
      <c r="D107" s="76"/>
      <c r="E107" s="76"/>
      <c r="F107" s="76"/>
      <c r="G107" s="76"/>
      <c r="H107" s="76"/>
      <c r="I107" s="76"/>
      <c r="J107" s="76"/>
      <c r="K107" s="76"/>
    </row>
    <row r="108" spans="1:11">
      <c r="A108" s="76"/>
      <c r="B108" s="76"/>
      <c r="C108" s="76"/>
      <c r="D108" s="76"/>
      <c r="E108" s="76"/>
      <c r="F108" s="76"/>
      <c r="G108" s="76"/>
      <c r="H108" s="76"/>
      <c r="I108" s="76"/>
      <c r="J108" s="76"/>
      <c r="K108" s="76"/>
    </row>
    <row r="109" spans="1:11">
      <c r="A109" s="76"/>
      <c r="B109" s="76"/>
      <c r="C109" s="76"/>
      <c r="D109" s="76"/>
      <c r="E109" s="76"/>
      <c r="F109" s="76"/>
      <c r="G109" s="76"/>
      <c r="H109" s="76"/>
      <c r="I109" s="76"/>
      <c r="J109" s="76"/>
      <c r="K109" s="76"/>
    </row>
    <row r="110" spans="1:11">
      <c r="A110" s="76"/>
      <c r="B110" s="76"/>
      <c r="C110" s="76"/>
      <c r="D110" s="76"/>
      <c r="E110" s="76"/>
      <c r="F110" s="76"/>
      <c r="G110" s="76"/>
      <c r="H110" s="76"/>
      <c r="I110" s="76"/>
      <c r="J110" s="76"/>
      <c r="K110" s="76"/>
    </row>
    <row r="111" spans="1:11">
      <c r="A111" s="76"/>
      <c r="B111" s="76"/>
      <c r="C111" s="76"/>
      <c r="D111" s="76"/>
      <c r="E111" s="76"/>
      <c r="F111" s="76"/>
      <c r="G111" s="76"/>
      <c r="H111" s="76"/>
      <c r="I111" s="76"/>
      <c r="J111" s="76"/>
      <c r="K111" s="76"/>
    </row>
    <row r="112" spans="1:11">
      <c r="A112" s="76"/>
      <c r="B112" s="76"/>
      <c r="C112" s="76"/>
      <c r="D112" s="76"/>
      <c r="E112" s="76"/>
      <c r="F112" s="76"/>
      <c r="G112" s="76"/>
      <c r="H112" s="76"/>
      <c r="I112" s="76"/>
      <c r="J112" s="76"/>
      <c r="K112" s="76"/>
    </row>
    <row r="113" spans="1:11">
      <c r="A113" s="76"/>
      <c r="B113" s="76"/>
      <c r="C113" s="76"/>
      <c r="D113" s="76"/>
      <c r="E113" s="76"/>
      <c r="F113" s="76"/>
      <c r="G113" s="76"/>
      <c r="H113" s="76"/>
      <c r="I113" s="76"/>
      <c r="J113" s="76"/>
      <c r="K113" s="76"/>
    </row>
    <row r="114" spans="1:11">
      <c r="A114" s="76"/>
      <c r="B114" s="76"/>
      <c r="C114" s="76"/>
      <c r="D114" s="76"/>
      <c r="E114" s="76"/>
      <c r="F114" s="76"/>
      <c r="G114" s="76"/>
      <c r="H114" s="76"/>
      <c r="I114" s="76"/>
      <c r="J114" s="76"/>
      <c r="K114" s="76"/>
    </row>
    <row r="115" spans="1:11">
      <c r="A115" s="76"/>
      <c r="B115" s="76"/>
      <c r="C115" s="76"/>
      <c r="D115" s="76"/>
      <c r="E115" s="76"/>
      <c r="F115" s="76"/>
      <c r="G115" s="76"/>
      <c r="H115" s="76"/>
      <c r="I115" s="76"/>
      <c r="J115" s="76"/>
      <c r="K115" s="76"/>
    </row>
    <row r="116" spans="1:11">
      <c r="A116" s="76"/>
      <c r="B116" s="76"/>
      <c r="C116" s="76"/>
      <c r="D116" s="76"/>
      <c r="E116" s="76"/>
      <c r="F116" s="76"/>
      <c r="G116" s="76"/>
      <c r="H116" s="76"/>
      <c r="I116" s="76"/>
      <c r="J116" s="76"/>
      <c r="K116" s="76"/>
    </row>
    <row r="117" spans="1:11">
      <c r="F117" s="76"/>
    </row>
    <row r="118" spans="1:11">
      <c r="F118" s="76"/>
    </row>
    <row r="119" spans="1:11">
      <c r="F119" s="76"/>
    </row>
    <row r="120" spans="1:11">
      <c r="F120" s="76"/>
    </row>
    <row r="121" spans="1:11">
      <c r="F121" s="76"/>
    </row>
    <row r="122" spans="1:11">
      <c r="F122" s="76"/>
    </row>
    <row r="123" spans="1:11">
      <c r="F123" s="76"/>
    </row>
    <row r="124" spans="1:11">
      <c r="F124" s="76"/>
    </row>
    <row r="125" spans="1:11">
      <c r="F125" s="76"/>
    </row>
    <row r="126" spans="1:11">
      <c r="F126" s="76"/>
    </row>
    <row r="127" spans="1:11">
      <c r="F127" s="76"/>
    </row>
    <row r="128" spans="1:11">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conditionalFormatting sqref="B1:C1">
    <cfRule type="containsText" dxfId="13" priority="1" operator="containsText" text="Errors">
      <formula>NOT(ISERROR(SEARCH("Errors",B1)))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8" tint="0.39997558519241921"/>
  </sheetPr>
  <dimension ref="A1:P196"/>
  <sheetViews>
    <sheetView topLeftCell="A35" workbookViewId="0">
      <selection activeCell="H47" sqref="H47"/>
    </sheetView>
  </sheetViews>
  <sheetFormatPr defaultColWidth="8.88671875" defaultRowHeight="13.2"/>
  <cols>
    <col min="1" max="1" width="30.6640625" style="2" customWidth="1"/>
    <col min="2" max="2" width="15.6640625" style="2" customWidth="1"/>
    <col min="3" max="3" width="15.6640625" style="2" hidden="1" customWidth="1"/>
    <col min="4" max="6" width="15.6640625" style="2" customWidth="1"/>
    <col min="7" max="7" width="15.6640625" style="2" hidden="1" customWidth="1"/>
    <col min="8" max="8" width="15.6640625" style="2" customWidth="1"/>
    <col min="9" max="9" width="15.6640625" style="2" hidden="1" customWidth="1"/>
    <col min="10" max="12" width="15.6640625" style="2" customWidth="1"/>
    <col min="13" max="14" width="25.6640625" style="2" customWidth="1"/>
    <col min="15" max="15" width="8.88671875" style="2"/>
    <col min="16" max="16" width="29.33203125" style="2" customWidth="1"/>
    <col min="17" max="16384" width="8.88671875" style="2"/>
  </cols>
  <sheetData>
    <row r="1" spans="1:16">
      <c r="A1" s="182" t="s">
        <v>972</v>
      </c>
      <c r="B1" s="183"/>
      <c r="C1" s="188" t="str">
        <f>IF('Compliance Issues'!B2="x","Errors exist, see the Compliance Issues tab.","")</f>
        <v/>
      </c>
      <c r="D1" s="188" t="str">
        <f>IF('Compliance Issues'!R2="x","Errors exist, see the Compliance Issues tab.","")</f>
        <v>Errors exist, see the Compliance Issues tab.</v>
      </c>
      <c r="E1" s="188"/>
      <c r="G1" s="188"/>
      <c r="H1" s="188"/>
      <c r="I1" s="223"/>
    </row>
    <row r="2" spans="1:16" ht="15.6">
      <c r="A2" s="10" t="str">
        <f>'180B IIIB'!A2</f>
        <v>Dane</v>
      </c>
      <c r="B2" s="8" t="s">
        <v>4</v>
      </c>
      <c r="D2" s="179" t="str">
        <f>LOOKUP(B2,Date,'Addl Info'!B9:B9)</f>
        <v>2021 BUDGET</v>
      </c>
      <c r="E2" s="72">
        <f ca="1">IF(D2="Non-Submission Period",0,LOOKUP(A2,CAUTAU,Allocations!H4:H6))</f>
        <v>253381</v>
      </c>
      <c r="G2" s="179"/>
      <c r="K2" s="180"/>
    </row>
    <row r="3" spans="1:16">
      <c r="D3" s="240" t="s">
        <v>917</v>
      </c>
      <c r="E3" s="186">
        <f ca="1">E2-B62-'180B IIIE 18 and under or Disbl'!B62</f>
        <v>0</v>
      </c>
      <c r="H3" s="241" t="s">
        <v>953</v>
      </c>
      <c r="I3" s="87"/>
      <c r="J3" s="87"/>
      <c r="K3" s="87"/>
    </row>
    <row r="4" spans="1:16">
      <c r="H4" s="241"/>
      <c r="I4" s="87"/>
      <c r="J4" s="87"/>
      <c r="K4" s="87"/>
    </row>
    <row r="5" spans="1:16">
      <c r="A5" s="88"/>
      <c r="B5" s="89"/>
      <c r="C5" s="238"/>
      <c r="H5" s="89"/>
      <c r="I5" s="89"/>
      <c r="J5" s="89"/>
      <c r="K5" s="89"/>
    </row>
    <row r="6" spans="1:16" ht="77.099999999999994" customHeight="1">
      <c r="A6" s="195" t="s">
        <v>918</v>
      </c>
      <c r="B6" s="195" t="s">
        <v>955</v>
      </c>
      <c r="C6" s="195" t="s">
        <v>987</v>
      </c>
      <c r="D6" s="195" t="s">
        <v>919</v>
      </c>
      <c r="E6" s="195" t="s">
        <v>920</v>
      </c>
      <c r="F6" s="195" t="s">
        <v>971</v>
      </c>
      <c r="G6" s="195" t="s">
        <v>987</v>
      </c>
      <c r="H6" s="195" t="s">
        <v>921</v>
      </c>
      <c r="I6" s="195" t="s">
        <v>987</v>
      </c>
      <c r="J6" s="195" t="s">
        <v>922</v>
      </c>
      <c r="K6" s="195" t="s">
        <v>923</v>
      </c>
      <c r="L6" s="195" t="s">
        <v>924</v>
      </c>
      <c r="M6" s="195" t="s">
        <v>966</v>
      </c>
      <c r="N6" s="195" t="s">
        <v>967</v>
      </c>
      <c r="P6" s="236" t="s">
        <v>952</v>
      </c>
    </row>
    <row r="7" spans="1:16" ht="26.1" customHeight="1">
      <c r="A7" s="249" t="s">
        <v>168</v>
      </c>
      <c r="B7" s="222"/>
      <c r="C7" s="222"/>
      <c r="D7" s="222"/>
      <c r="E7" s="222"/>
      <c r="F7" s="222"/>
      <c r="G7" s="222"/>
      <c r="H7" s="222"/>
      <c r="I7" s="222"/>
      <c r="J7" s="222"/>
      <c r="K7" s="222"/>
      <c r="L7" s="222"/>
      <c r="M7" s="140">
        <f>B7+C7+D7+F7+G7+H7+I7+J7+K7+L7</f>
        <v>0</v>
      </c>
      <c r="N7" s="140">
        <f t="shared" ref="N7:N38" si="0">B7+C7+D7+E7+F7+G7+H7+I7+J7+K7+L7</f>
        <v>0</v>
      </c>
      <c r="O7" s="301" t="str">
        <f>IF(AND(N7&gt;0,B7=0),"x","")</f>
        <v/>
      </c>
    </row>
    <row r="8" spans="1:16" ht="26.1" customHeight="1">
      <c r="A8" s="249" t="s">
        <v>171</v>
      </c>
      <c r="B8" s="222"/>
      <c r="C8" s="222"/>
      <c r="D8" s="222"/>
      <c r="E8" s="222"/>
      <c r="F8" s="222"/>
      <c r="G8" s="222"/>
      <c r="H8" s="222"/>
      <c r="I8" s="222"/>
      <c r="J8" s="222"/>
      <c r="K8" s="222"/>
      <c r="L8" s="222"/>
      <c r="M8" s="140">
        <f t="shared" ref="M8:M38" si="1">B8+C8+D8+F8+G8+H8+I8+J8+K8+L8</f>
        <v>0</v>
      </c>
      <c r="N8" s="140">
        <f t="shared" si="0"/>
        <v>0</v>
      </c>
      <c r="O8" s="301" t="str">
        <f t="shared" ref="O8:O61" si="2">IF(AND(N8&gt;0,B8=0),"x","")</f>
        <v/>
      </c>
    </row>
    <row r="9" spans="1:16" ht="26.1" customHeight="1">
      <c r="A9" s="249" t="s">
        <v>179</v>
      </c>
      <c r="B9" s="222"/>
      <c r="C9" s="222"/>
      <c r="D9" s="222"/>
      <c r="E9" s="222"/>
      <c r="F9" s="222"/>
      <c r="G9" s="222"/>
      <c r="H9" s="222"/>
      <c r="I9" s="222"/>
      <c r="J9" s="222"/>
      <c r="K9" s="222"/>
      <c r="L9" s="222"/>
      <c r="M9" s="140">
        <f t="shared" si="1"/>
        <v>0</v>
      </c>
      <c r="N9" s="140">
        <f t="shared" si="0"/>
        <v>0</v>
      </c>
      <c r="O9" s="301" t="str">
        <f t="shared" si="2"/>
        <v/>
      </c>
    </row>
    <row r="10" spans="1:16" ht="26.1" customHeight="1">
      <c r="A10" s="249" t="s">
        <v>187</v>
      </c>
      <c r="B10" s="222"/>
      <c r="C10" s="222"/>
      <c r="D10" s="222"/>
      <c r="E10" s="222"/>
      <c r="F10" s="222"/>
      <c r="G10" s="222"/>
      <c r="H10" s="222"/>
      <c r="I10" s="222"/>
      <c r="J10" s="222"/>
      <c r="K10" s="222"/>
      <c r="L10" s="222"/>
      <c r="M10" s="140">
        <f t="shared" si="1"/>
        <v>0</v>
      </c>
      <c r="N10" s="140">
        <f t="shared" si="0"/>
        <v>0</v>
      </c>
      <c r="O10" s="301" t="str">
        <f t="shared" si="2"/>
        <v/>
      </c>
    </row>
    <row r="11" spans="1:16" ht="26.1" customHeight="1">
      <c r="A11" s="137" t="s">
        <v>925</v>
      </c>
      <c r="B11" s="222"/>
      <c r="C11" s="222"/>
      <c r="D11" s="222"/>
      <c r="E11" s="222"/>
      <c r="F11" s="222"/>
      <c r="G11" s="222"/>
      <c r="H11" s="222"/>
      <c r="I11" s="222"/>
      <c r="J11" s="222"/>
      <c r="K11" s="222"/>
      <c r="L11" s="222"/>
      <c r="M11" s="140">
        <f t="shared" si="1"/>
        <v>0</v>
      </c>
      <c r="N11" s="140">
        <f t="shared" si="0"/>
        <v>0</v>
      </c>
      <c r="O11" s="301" t="str">
        <f t="shared" si="2"/>
        <v/>
      </c>
    </row>
    <row r="12" spans="1:16" ht="26.1" customHeight="1">
      <c r="A12" s="249" t="s">
        <v>218</v>
      </c>
      <c r="B12" s="222"/>
      <c r="C12" s="222"/>
      <c r="D12" s="222"/>
      <c r="E12" s="222"/>
      <c r="F12" s="222"/>
      <c r="G12" s="222"/>
      <c r="H12" s="222"/>
      <c r="I12" s="222"/>
      <c r="J12" s="222"/>
      <c r="K12" s="222"/>
      <c r="L12" s="222"/>
      <c r="M12" s="140">
        <f t="shared" si="1"/>
        <v>0</v>
      </c>
      <c r="N12" s="140">
        <f t="shared" si="0"/>
        <v>0</v>
      </c>
      <c r="O12" s="301" t="str">
        <f t="shared" si="2"/>
        <v/>
      </c>
    </row>
    <row r="13" spans="1:16" ht="26.1" customHeight="1">
      <c r="A13" s="249" t="s">
        <v>222</v>
      </c>
      <c r="B13" s="222"/>
      <c r="C13" s="222"/>
      <c r="D13" s="222"/>
      <c r="E13" s="222"/>
      <c r="F13" s="222"/>
      <c r="G13" s="222"/>
      <c r="H13" s="222"/>
      <c r="I13" s="222"/>
      <c r="J13" s="222"/>
      <c r="K13" s="222"/>
      <c r="L13" s="222"/>
      <c r="M13" s="140">
        <f t="shared" si="1"/>
        <v>0</v>
      </c>
      <c r="N13" s="140">
        <f t="shared" si="0"/>
        <v>0</v>
      </c>
      <c r="O13" s="301" t="str">
        <f t="shared" si="2"/>
        <v/>
      </c>
    </row>
    <row r="14" spans="1:16" ht="26.1" customHeight="1">
      <c r="A14" s="137" t="s">
        <v>224</v>
      </c>
      <c r="B14" s="222"/>
      <c r="C14" s="222"/>
      <c r="D14" s="222"/>
      <c r="E14" s="222"/>
      <c r="F14" s="222"/>
      <c r="G14" s="222"/>
      <c r="H14" s="222"/>
      <c r="I14" s="222"/>
      <c r="J14" s="222"/>
      <c r="K14" s="222"/>
      <c r="L14" s="222"/>
      <c r="M14" s="140">
        <f t="shared" si="1"/>
        <v>0</v>
      </c>
      <c r="N14" s="140">
        <f t="shared" si="0"/>
        <v>0</v>
      </c>
      <c r="O14" s="301" t="str">
        <f t="shared" si="2"/>
        <v/>
      </c>
    </row>
    <row r="15" spans="1:16" ht="26.1" customHeight="1">
      <c r="A15" s="249" t="s">
        <v>926</v>
      </c>
      <c r="B15" s="222"/>
      <c r="C15" s="222"/>
      <c r="D15" s="222"/>
      <c r="E15" s="222"/>
      <c r="F15" s="222"/>
      <c r="G15" s="222"/>
      <c r="H15" s="222"/>
      <c r="I15" s="222"/>
      <c r="J15" s="222"/>
      <c r="K15" s="222"/>
      <c r="L15" s="222"/>
      <c r="M15" s="140">
        <f t="shared" si="1"/>
        <v>0</v>
      </c>
      <c r="N15" s="140">
        <f t="shared" si="0"/>
        <v>0</v>
      </c>
      <c r="O15" s="301" t="str">
        <f t="shared" si="2"/>
        <v/>
      </c>
    </row>
    <row r="16" spans="1:16" ht="26.1" customHeight="1">
      <c r="A16" s="249" t="s">
        <v>927</v>
      </c>
      <c r="B16" s="222"/>
      <c r="C16" s="222"/>
      <c r="D16" s="222"/>
      <c r="E16" s="222"/>
      <c r="F16" s="222"/>
      <c r="G16" s="222"/>
      <c r="H16" s="222"/>
      <c r="I16" s="222"/>
      <c r="J16" s="222"/>
      <c r="K16" s="222"/>
      <c r="L16" s="222"/>
      <c r="M16" s="140">
        <f t="shared" si="1"/>
        <v>0</v>
      </c>
      <c r="N16" s="140">
        <f t="shared" si="0"/>
        <v>0</v>
      </c>
      <c r="O16" s="301" t="str">
        <f t="shared" si="2"/>
        <v/>
      </c>
    </row>
    <row r="17" spans="1:15" ht="26.1" customHeight="1">
      <c r="A17" s="249" t="s">
        <v>292</v>
      </c>
      <c r="B17" s="222"/>
      <c r="C17" s="222"/>
      <c r="D17" s="222"/>
      <c r="E17" s="222"/>
      <c r="F17" s="222"/>
      <c r="G17" s="222"/>
      <c r="H17" s="222"/>
      <c r="I17" s="222"/>
      <c r="J17" s="222"/>
      <c r="K17" s="222"/>
      <c r="L17" s="222"/>
      <c r="M17" s="140">
        <f t="shared" si="1"/>
        <v>0</v>
      </c>
      <c r="N17" s="140">
        <f t="shared" si="0"/>
        <v>0</v>
      </c>
      <c r="O17" s="301" t="str">
        <f t="shared" si="2"/>
        <v/>
      </c>
    </row>
    <row r="18" spans="1:15" ht="26.1" customHeight="1">
      <c r="A18" s="249" t="s">
        <v>928</v>
      </c>
      <c r="B18" s="222"/>
      <c r="C18" s="222"/>
      <c r="D18" s="222"/>
      <c r="E18" s="222"/>
      <c r="F18" s="222"/>
      <c r="G18" s="222"/>
      <c r="H18" s="222"/>
      <c r="I18" s="222"/>
      <c r="J18" s="222"/>
      <c r="K18" s="222"/>
      <c r="L18" s="222"/>
      <c r="M18" s="140">
        <f t="shared" si="1"/>
        <v>0</v>
      </c>
      <c r="N18" s="140">
        <f t="shared" si="0"/>
        <v>0</v>
      </c>
      <c r="O18" s="301" t="str">
        <f t="shared" si="2"/>
        <v/>
      </c>
    </row>
    <row r="19" spans="1:15" ht="26.1" customHeight="1">
      <c r="A19" s="249" t="s">
        <v>929</v>
      </c>
      <c r="B19" s="222"/>
      <c r="C19" s="222"/>
      <c r="D19" s="222"/>
      <c r="E19" s="222"/>
      <c r="F19" s="222"/>
      <c r="G19" s="222"/>
      <c r="H19" s="222"/>
      <c r="I19" s="222"/>
      <c r="J19" s="222"/>
      <c r="K19" s="222"/>
      <c r="L19" s="222"/>
      <c r="M19" s="140">
        <f t="shared" si="1"/>
        <v>0</v>
      </c>
      <c r="N19" s="140">
        <f t="shared" si="0"/>
        <v>0</v>
      </c>
      <c r="O19" s="301" t="str">
        <f t="shared" si="2"/>
        <v/>
      </c>
    </row>
    <row r="20" spans="1:15" ht="26.1" customHeight="1">
      <c r="A20" s="249" t="s">
        <v>320</v>
      </c>
      <c r="B20" s="222"/>
      <c r="C20" s="222"/>
      <c r="D20" s="222"/>
      <c r="E20" s="222"/>
      <c r="F20" s="222"/>
      <c r="G20" s="222"/>
      <c r="H20" s="222"/>
      <c r="I20" s="222"/>
      <c r="J20" s="222"/>
      <c r="K20" s="222"/>
      <c r="L20" s="222"/>
      <c r="M20" s="140">
        <f t="shared" si="1"/>
        <v>0</v>
      </c>
      <c r="N20" s="140">
        <f t="shared" si="0"/>
        <v>0</v>
      </c>
      <c r="O20" s="301" t="str">
        <f t="shared" si="2"/>
        <v/>
      </c>
    </row>
    <row r="21" spans="1:15" ht="26.1" customHeight="1">
      <c r="A21" s="249" t="s">
        <v>930</v>
      </c>
      <c r="B21" s="222"/>
      <c r="C21" s="222"/>
      <c r="D21" s="222"/>
      <c r="E21" s="222"/>
      <c r="F21" s="222"/>
      <c r="G21" s="222"/>
      <c r="H21" s="222"/>
      <c r="I21" s="222"/>
      <c r="J21" s="222"/>
      <c r="K21" s="222"/>
      <c r="L21" s="222"/>
      <c r="M21" s="140">
        <f t="shared" si="1"/>
        <v>0</v>
      </c>
      <c r="N21" s="140">
        <f t="shared" si="0"/>
        <v>0</v>
      </c>
      <c r="O21" s="301" t="str">
        <f t="shared" si="2"/>
        <v/>
      </c>
    </row>
    <row r="22" spans="1:15" ht="26.1" customHeight="1">
      <c r="A22" s="249" t="s">
        <v>931</v>
      </c>
      <c r="B22" s="222"/>
      <c r="C22" s="222"/>
      <c r="D22" s="222"/>
      <c r="E22" s="222"/>
      <c r="F22" s="222"/>
      <c r="G22" s="222"/>
      <c r="H22" s="222"/>
      <c r="I22" s="222"/>
      <c r="J22" s="222"/>
      <c r="K22" s="222"/>
      <c r="L22" s="222"/>
      <c r="M22" s="140">
        <f t="shared" si="1"/>
        <v>0</v>
      </c>
      <c r="N22" s="140">
        <f t="shared" si="0"/>
        <v>0</v>
      </c>
      <c r="O22" s="301" t="str">
        <f t="shared" si="2"/>
        <v/>
      </c>
    </row>
    <row r="23" spans="1:15" ht="26.1" customHeight="1">
      <c r="A23" s="249" t="s">
        <v>932</v>
      </c>
      <c r="B23" s="222"/>
      <c r="C23" s="222"/>
      <c r="D23" s="222"/>
      <c r="E23" s="222"/>
      <c r="F23" s="222"/>
      <c r="G23" s="222"/>
      <c r="H23" s="222"/>
      <c r="I23" s="222"/>
      <c r="J23" s="222"/>
      <c r="K23" s="222"/>
      <c r="L23" s="222"/>
      <c r="M23" s="140">
        <f t="shared" si="1"/>
        <v>0</v>
      </c>
      <c r="N23" s="140">
        <f t="shared" si="0"/>
        <v>0</v>
      </c>
      <c r="O23" s="301" t="str">
        <f t="shared" si="2"/>
        <v/>
      </c>
    </row>
    <row r="24" spans="1:15" ht="26.1" customHeight="1">
      <c r="A24" s="249" t="s">
        <v>933</v>
      </c>
      <c r="B24" s="222"/>
      <c r="C24" s="222"/>
      <c r="D24" s="222"/>
      <c r="E24" s="222"/>
      <c r="F24" s="222"/>
      <c r="G24" s="222"/>
      <c r="H24" s="222"/>
      <c r="I24" s="222"/>
      <c r="J24" s="222"/>
      <c r="K24" s="222"/>
      <c r="L24" s="222"/>
      <c r="M24" s="140">
        <f t="shared" si="1"/>
        <v>0</v>
      </c>
      <c r="N24" s="140">
        <f t="shared" si="0"/>
        <v>0</v>
      </c>
      <c r="O24" s="301" t="str">
        <f t="shared" si="2"/>
        <v/>
      </c>
    </row>
    <row r="25" spans="1:15" ht="26.1" customHeight="1">
      <c r="A25" s="249" t="s">
        <v>385</v>
      </c>
      <c r="B25" s="222"/>
      <c r="C25" s="222"/>
      <c r="D25" s="222"/>
      <c r="E25" s="222"/>
      <c r="F25" s="222"/>
      <c r="G25" s="222"/>
      <c r="H25" s="222"/>
      <c r="I25" s="222"/>
      <c r="J25" s="222"/>
      <c r="K25" s="222"/>
      <c r="L25" s="222"/>
      <c r="M25" s="140">
        <f t="shared" si="1"/>
        <v>0</v>
      </c>
      <c r="N25" s="140">
        <f t="shared" si="0"/>
        <v>0</v>
      </c>
      <c r="O25" s="301" t="str">
        <f t="shared" si="2"/>
        <v/>
      </c>
    </row>
    <row r="26" spans="1:15" ht="26.1" customHeight="1">
      <c r="A26" s="249" t="s">
        <v>389</v>
      </c>
      <c r="B26" s="222"/>
      <c r="C26" s="222"/>
      <c r="D26" s="222"/>
      <c r="E26" s="222"/>
      <c r="F26" s="222"/>
      <c r="G26" s="222"/>
      <c r="H26" s="222"/>
      <c r="I26" s="222"/>
      <c r="J26" s="222"/>
      <c r="K26" s="222"/>
      <c r="L26" s="222"/>
      <c r="M26" s="140">
        <f t="shared" si="1"/>
        <v>0</v>
      </c>
      <c r="N26" s="140">
        <f t="shared" si="0"/>
        <v>0</v>
      </c>
      <c r="O26" s="301" t="str">
        <f t="shared" si="2"/>
        <v/>
      </c>
    </row>
    <row r="27" spans="1:15" ht="26.1" customHeight="1">
      <c r="A27" s="249" t="s">
        <v>610</v>
      </c>
      <c r="B27" s="222"/>
      <c r="C27" s="222"/>
      <c r="D27" s="222"/>
      <c r="E27" s="222"/>
      <c r="F27" s="222"/>
      <c r="G27" s="222"/>
      <c r="H27" s="222"/>
      <c r="I27" s="222"/>
      <c r="J27" s="222"/>
      <c r="K27" s="222"/>
      <c r="L27" s="222"/>
      <c r="M27" s="140">
        <f t="shared" si="1"/>
        <v>0</v>
      </c>
      <c r="N27" s="140">
        <f t="shared" si="0"/>
        <v>0</v>
      </c>
      <c r="O27" s="301" t="str">
        <f t="shared" si="2"/>
        <v/>
      </c>
    </row>
    <row r="28" spans="1:15" ht="26.1" customHeight="1">
      <c r="A28" s="249" t="s">
        <v>395</v>
      </c>
      <c r="B28" s="222"/>
      <c r="C28" s="222"/>
      <c r="D28" s="222"/>
      <c r="E28" s="222"/>
      <c r="F28" s="222"/>
      <c r="G28" s="222"/>
      <c r="H28" s="222"/>
      <c r="I28" s="222"/>
      <c r="J28" s="222"/>
      <c r="K28" s="222"/>
      <c r="L28" s="222"/>
      <c r="M28" s="140">
        <f t="shared" si="1"/>
        <v>0</v>
      </c>
      <c r="N28" s="140">
        <f t="shared" si="0"/>
        <v>0</v>
      </c>
      <c r="O28" s="301" t="str">
        <f t="shared" si="2"/>
        <v/>
      </c>
    </row>
    <row r="29" spans="1:15" ht="26.1" customHeight="1">
      <c r="A29" s="249" t="s">
        <v>934</v>
      </c>
      <c r="B29" s="222"/>
      <c r="C29" s="222"/>
      <c r="D29" s="222"/>
      <c r="E29" s="222"/>
      <c r="F29" s="222"/>
      <c r="G29" s="222"/>
      <c r="H29" s="222"/>
      <c r="I29" s="222"/>
      <c r="J29" s="222"/>
      <c r="K29" s="222"/>
      <c r="L29" s="222"/>
      <c r="M29" s="140">
        <f t="shared" si="1"/>
        <v>0</v>
      </c>
      <c r="N29" s="140">
        <f t="shared" si="0"/>
        <v>0</v>
      </c>
      <c r="O29" s="301" t="str">
        <f t="shared" si="2"/>
        <v/>
      </c>
    </row>
    <row r="30" spans="1:15" ht="26.1" customHeight="1">
      <c r="A30" s="249" t="s">
        <v>403</v>
      </c>
      <c r="B30" s="222"/>
      <c r="C30" s="222"/>
      <c r="D30" s="222"/>
      <c r="E30" s="222"/>
      <c r="F30" s="222"/>
      <c r="G30" s="222"/>
      <c r="H30" s="222"/>
      <c r="I30" s="222"/>
      <c r="J30" s="222"/>
      <c r="K30" s="222"/>
      <c r="L30" s="222"/>
      <c r="M30" s="140">
        <f t="shared" si="1"/>
        <v>0</v>
      </c>
      <c r="N30" s="140">
        <f t="shared" si="0"/>
        <v>0</v>
      </c>
      <c r="O30" s="301" t="str">
        <f t="shared" si="2"/>
        <v/>
      </c>
    </row>
    <row r="31" spans="1:15" ht="26.1" customHeight="1">
      <c r="A31" s="249" t="s">
        <v>935</v>
      </c>
      <c r="B31" s="222"/>
      <c r="C31" s="222"/>
      <c r="D31" s="222"/>
      <c r="E31" s="222"/>
      <c r="F31" s="222"/>
      <c r="G31" s="222"/>
      <c r="H31" s="222"/>
      <c r="I31" s="222"/>
      <c r="J31" s="222"/>
      <c r="K31" s="222"/>
      <c r="L31" s="222"/>
      <c r="M31" s="140">
        <f t="shared" si="1"/>
        <v>0</v>
      </c>
      <c r="N31" s="140">
        <f t="shared" si="0"/>
        <v>0</v>
      </c>
      <c r="O31" s="301" t="str">
        <f t="shared" si="2"/>
        <v/>
      </c>
    </row>
    <row r="32" spans="1:15" ht="26.1" customHeight="1">
      <c r="A32" s="249" t="s">
        <v>561</v>
      </c>
      <c r="B32" s="222"/>
      <c r="C32" s="222"/>
      <c r="D32" s="222"/>
      <c r="E32" s="222"/>
      <c r="F32" s="222"/>
      <c r="G32" s="222"/>
      <c r="H32" s="222"/>
      <c r="I32" s="222"/>
      <c r="J32" s="222"/>
      <c r="K32" s="222"/>
      <c r="L32" s="222"/>
      <c r="M32" s="140">
        <f t="shared" si="1"/>
        <v>0</v>
      </c>
      <c r="N32" s="140">
        <f t="shared" si="0"/>
        <v>0</v>
      </c>
      <c r="O32" s="301" t="str">
        <f t="shared" si="2"/>
        <v/>
      </c>
    </row>
    <row r="33" spans="1:16" ht="26.1" customHeight="1">
      <c r="A33" s="249" t="s">
        <v>936</v>
      </c>
      <c r="B33" s="222"/>
      <c r="C33" s="222"/>
      <c r="D33" s="222"/>
      <c r="E33" s="222"/>
      <c r="F33" s="222"/>
      <c r="G33" s="222"/>
      <c r="H33" s="222"/>
      <c r="I33" s="222"/>
      <c r="J33" s="222"/>
      <c r="K33" s="222"/>
      <c r="L33" s="222"/>
      <c r="M33" s="140">
        <f t="shared" si="1"/>
        <v>0</v>
      </c>
      <c r="N33" s="140">
        <f t="shared" si="0"/>
        <v>0</v>
      </c>
      <c r="O33" s="301" t="str">
        <f t="shared" si="2"/>
        <v/>
      </c>
    </row>
    <row r="34" spans="1:16" ht="26.1" customHeight="1">
      <c r="A34" s="249" t="s">
        <v>578</v>
      </c>
      <c r="B34" s="222"/>
      <c r="C34" s="222"/>
      <c r="D34" s="222"/>
      <c r="E34" s="222"/>
      <c r="F34" s="222"/>
      <c r="G34" s="222"/>
      <c r="H34" s="222"/>
      <c r="I34" s="222"/>
      <c r="J34" s="222"/>
      <c r="K34" s="222"/>
      <c r="L34" s="222"/>
      <c r="M34" s="140">
        <f t="shared" si="1"/>
        <v>0</v>
      </c>
      <c r="N34" s="140">
        <f t="shared" si="0"/>
        <v>0</v>
      </c>
      <c r="O34" s="301" t="str">
        <f t="shared" si="2"/>
        <v/>
      </c>
    </row>
    <row r="35" spans="1:16" ht="26.1" customHeight="1">
      <c r="A35" s="249" t="s">
        <v>582</v>
      </c>
      <c r="B35" s="222"/>
      <c r="C35" s="222"/>
      <c r="D35" s="222"/>
      <c r="E35" s="222"/>
      <c r="F35" s="222"/>
      <c r="G35" s="222"/>
      <c r="H35" s="222"/>
      <c r="I35" s="222"/>
      <c r="J35" s="222"/>
      <c r="K35" s="222"/>
      <c r="L35" s="222"/>
      <c r="M35" s="140">
        <f t="shared" si="1"/>
        <v>0</v>
      </c>
      <c r="N35" s="140">
        <f t="shared" si="0"/>
        <v>0</v>
      </c>
      <c r="O35" s="301" t="str">
        <f t="shared" si="2"/>
        <v/>
      </c>
    </row>
    <row r="36" spans="1:16" ht="26.1" customHeight="1">
      <c r="A36" s="249" t="s">
        <v>584</v>
      </c>
      <c r="B36" s="222"/>
      <c r="C36" s="222"/>
      <c r="D36" s="222"/>
      <c r="E36" s="222"/>
      <c r="F36" s="222"/>
      <c r="G36" s="222"/>
      <c r="H36" s="222"/>
      <c r="I36" s="222"/>
      <c r="J36" s="222"/>
      <c r="K36" s="222"/>
      <c r="L36" s="222"/>
      <c r="M36" s="140">
        <f t="shared" si="1"/>
        <v>0</v>
      </c>
      <c r="N36" s="140">
        <f t="shared" si="0"/>
        <v>0</v>
      </c>
      <c r="O36" s="301" t="str">
        <f t="shared" si="2"/>
        <v/>
      </c>
    </row>
    <row r="37" spans="1:16" ht="26.1" customHeight="1">
      <c r="A37" s="249" t="s">
        <v>937</v>
      </c>
      <c r="B37" s="222"/>
      <c r="C37" s="222"/>
      <c r="D37" s="222"/>
      <c r="E37" s="222"/>
      <c r="F37" s="222"/>
      <c r="G37" s="222"/>
      <c r="H37" s="222"/>
      <c r="I37" s="222"/>
      <c r="J37" s="222"/>
      <c r="K37" s="222"/>
      <c r="L37" s="222"/>
      <c r="M37" s="140">
        <f t="shared" si="1"/>
        <v>0</v>
      </c>
      <c r="N37" s="140">
        <f t="shared" si="0"/>
        <v>0</v>
      </c>
      <c r="O37" s="301" t="str">
        <f t="shared" si="2"/>
        <v/>
      </c>
    </row>
    <row r="38" spans="1:16" ht="26.1" customHeight="1">
      <c r="A38" s="249" t="s">
        <v>938</v>
      </c>
      <c r="B38" s="222"/>
      <c r="C38" s="222"/>
      <c r="D38" s="222"/>
      <c r="E38" s="222"/>
      <c r="F38" s="222"/>
      <c r="G38" s="222"/>
      <c r="H38" s="222"/>
      <c r="I38" s="222"/>
      <c r="J38" s="222"/>
      <c r="K38" s="222"/>
      <c r="L38" s="222"/>
      <c r="M38" s="140">
        <f t="shared" si="1"/>
        <v>0</v>
      </c>
      <c r="N38" s="140">
        <f t="shared" si="0"/>
        <v>0</v>
      </c>
      <c r="O38" s="301" t="str">
        <f t="shared" si="2"/>
        <v/>
      </c>
    </row>
    <row r="39" spans="1:16" ht="26.1" customHeight="1">
      <c r="A39" s="134" t="s">
        <v>655</v>
      </c>
      <c r="B39" s="139"/>
      <c r="C39" s="222"/>
      <c r="D39" s="139"/>
      <c r="E39" s="139"/>
      <c r="F39" s="315">
        <f>AFCSP!F60</f>
        <v>0</v>
      </c>
      <c r="G39" s="222"/>
      <c r="H39" s="139">
        <v>0</v>
      </c>
      <c r="I39" s="222"/>
      <c r="J39" s="139"/>
      <c r="K39" s="139"/>
      <c r="L39" s="139"/>
      <c r="M39" s="140">
        <f>B39+C39+D39+F39+G39+H39+I39+J39+K39+L39</f>
        <v>0</v>
      </c>
      <c r="N39" s="140">
        <f>B39+C39+D39+E39+F39+G39+H39+I39+J39+K39+L39</f>
        <v>0</v>
      </c>
      <c r="O39" s="301" t="str">
        <f t="shared" si="2"/>
        <v/>
      </c>
      <c r="P39" s="237"/>
    </row>
    <row r="40" spans="1:16" ht="26.1" customHeight="1">
      <c r="A40" s="134" t="s">
        <v>660</v>
      </c>
      <c r="B40" s="139"/>
      <c r="C40" s="222"/>
      <c r="D40" s="139"/>
      <c r="E40" s="139"/>
      <c r="F40" s="222"/>
      <c r="G40" s="222"/>
      <c r="H40" s="139"/>
      <c r="I40" s="222"/>
      <c r="J40" s="139"/>
      <c r="K40" s="139"/>
      <c r="L40" s="139"/>
      <c r="M40" s="140">
        <f t="shared" ref="M40:M62" si="3">B40+C40+D40+F40+G40+H40+I40+J40+K40+L40</f>
        <v>0</v>
      </c>
      <c r="N40" s="140">
        <f t="shared" ref="N40:N62" si="4">B40+C40+D40+E40+F40+G40+H40+I40+J40+K40+L40</f>
        <v>0</v>
      </c>
      <c r="O40" s="301" t="str">
        <f t="shared" si="2"/>
        <v/>
      </c>
      <c r="P40" s="237"/>
    </row>
    <row r="41" spans="1:16" ht="26.1" customHeight="1">
      <c r="A41" s="134" t="s">
        <v>670</v>
      </c>
      <c r="B41" s="139"/>
      <c r="C41" s="222"/>
      <c r="D41" s="139"/>
      <c r="E41" s="139"/>
      <c r="F41" s="222"/>
      <c r="G41" s="222"/>
      <c r="H41" s="139"/>
      <c r="I41" s="222"/>
      <c r="J41" s="139"/>
      <c r="K41" s="139"/>
      <c r="L41" s="139"/>
      <c r="M41" s="140">
        <f t="shared" si="3"/>
        <v>0</v>
      </c>
      <c r="N41" s="140">
        <f t="shared" si="4"/>
        <v>0</v>
      </c>
      <c r="O41" s="301" t="str">
        <f t="shared" si="2"/>
        <v/>
      </c>
      <c r="P41" s="237"/>
    </row>
    <row r="42" spans="1:16" ht="26.1" customHeight="1">
      <c r="A42" s="134" t="s">
        <v>682</v>
      </c>
      <c r="B42" s="139"/>
      <c r="C42" s="222"/>
      <c r="D42" s="139"/>
      <c r="E42" s="139"/>
      <c r="F42" s="315">
        <f>AFCSP!F59</f>
        <v>0</v>
      </c>
      <c r="G42" s="222"/>
      <c r="H42" s="139"/>
      <c r="I42" s="222"/>
      <c r="J42" s="139"/>
      <c r="K42" s="139"/>
      <c r="L42" s="139"/>
      <c r="M42" s="140">
        <f t="shared" si="3"/>
        <v>0</v>
      </c>
      <c r="N42" s="140">
        <f t="shared" si="4"/>
        <v>0</v>
      </c>
      <c r="O42" s="301" t="str">
        <f t="shared" si="2"/>
        <v/>
      </c>
      <c r="P42" s="237"/>
    </row>
    <row r="43" spans="1:16" ht="26.1" customHeight="1">
      <c r="A43" s="134" t="s">
        <v>939</v>
      </c>
      <c r="B43" s="139">
        <v>100074</v>
      </c>
      <c r="C43" s="222"/>
      <c r="D43" s="139"/>
      <c r="E43" s="139"/>
      <c r="F43" s="315">
        <f>AFCSP!F51+AFCSP!F52+AFCSP!F53+AFCSP!F54</f>
        <v>0</v>
      </c>
      <c r="G43" s="222"/>
      <c r="H43" s="139">
        <v>59891</v>
      </c>
      <c r="I43" s="222"/>
      <c r="J43" s="139"/>
      <c r="K43" s="139"/>
      <c r="L43" s="139"/>
      <c r="M43" s="140">
        <f t="shared" si="3"/>
        <v>159965</v>
      </c>
      <c r="N43" s="140">
        <f t="shared" si="4"/>
        <v>159965</v>
      </c>
      <c r="O43" s="301" t="str">
        <f t="shared" si="2"/>
        <v/>
      </c>
      <c r="P43" s="237"/>
    </row>
    <row r="44" spans="1:16" ht="26.1" customHeight="1">
      <c r="A44" s="134" t="s">
        <v>940</v>
      </c>
      <c r="B44" s="139">
        <v>33000</v>
      </c>
      <c r="C44" s="222"/>
      <c r="D44" s="139"/>
      <c r="E44" s="139"/>
      <c r="F44" s="315">
        <f>AFCSP!F50</f>
        <v>0</v>
      </c>
      <c r="G44" s="222"/>
      <c r="H44" s="139"/>
      <c r="I44" s="222"/>
      <c r="J44" s="139"/>
      <c r="K44" s="139"/>
      <c r="L44" s="139"/>
      <c r="M44" s="140">
        <f t="shared" si="3"/>
        <v>33000</v>
      </c>
      <c r="N44" s="140">
        <f t="shared" si="4"/>
        <v>33000</v>
      </c>
      <c r="O44" s="301" t="str">
        <f t="shared" si="2"/>
        <v/>
      </c>
      <c r="P44" s="237"/>
    </row>
    <row r="45" spans="1:16" ht="26.1" customHeight="1">
      <c r="A45" s="134" t="s">
        <v>941</v>
      </c>
      <c r="B45" s="139">
        <v>3000</v>
      </c>
      <c r="C45" s="222"/>
      <c r="D45" s="139"/>
      <c r="E45" s="139"/>
      <c r="F45" s="315">
        <f>AFCSP!F55</f>
        <v>0</v>
      </c>
      <c r="G45" s="222"/>
      <c r="H45" s="139"/>
      <c r="I45" s="222"/>
      <c r="J45" s="139"/>
      <c r="K45" s="139"/>
      <c r="L45" s="139"/>
      <c r="M45" s="140">
        <f t="shared" si="3"/>
        <v>3000</v>
      </c>
      <c r="N45" s="140">
        <f t="shared" si="4"/>
        <v>3000</v>
      </c>
      <c r="O45" s="301" t="str">
        <f t="shared" si="2"/>
        <v/>
      </c>
      <c r="P45" s="237"/>
    </row>
    <row r="46" spans="1:16" ht="26.1" customHeight="1">
      <c r="A46" s="134" t="s">
        <v>713</v>
      </c>
      <c r="B46" s="139">
        <v>2500</v>
      </c>
      <c r="C46" s="222"/>
      <c r="D46" s="139"/>
      <c r="E46" s="139"/>
      <c r="F46" s="315">
        <f>AFCSP!F56</f>
        <v>0</v>
      </c>
      <c r="G46" s="222"/>
      <c r="H46" s="139"/>
      <c r="I46" s="222"/>
      <c r="J46" s="139"/>
      <c r="K46" s="139"/>
      <c r="L46" s="139"/>
      <c r="M46" s="140">
        <f t="shared" si="3"/>
        <v>2500</v>
      </c>
      <c r="N46" s="140">
        <f t="shared" si="4"/>
        <v>2500</v>
      </c>
      <c r="O46" s="301" t="str">
        <f t="shared" si="2"/>
        <v/>
      </c>
      <c r="P46" s="237"/>
    </row>
    <row r="47" spans="1:16" ht="26.1" customHeight="1">
      <c r="A47" s="134" t="s">
        <v>942</v>
      </c>
      <c r="B47" s="139">
        <v>62882</v>
      </c>
      <c r="C47" s="222"/>
      <c r="D47" s="139">
        <v>85000</v>
      </c>
      <c r="E47" s="139"/>
      <c r="F47" s="222"/>
      <c r="G47" s="222"/>
      <c r="H47" s="139">
        <v>10906</v>
      </c>
      <c r="I47" s="222"/>
      <c r="J47" s="139"/>
      <c r="K47" s="139"/>
      <c r="L47" s="139"/>
      <c r="M47" s="140">
        <f t="shared" si="3"/>
        <v>158788</v>
      </c>
      <c r="N47" s="140">
        <f t="shared" si="4"/>
        <v>158788</v>
      </c>
      <c r="O47" s="301" t="str">
        <f t="shared" si="2"/>
        <v/>
      </c>
      <c r="P47" s="237"/>
    </row>
    <row r="48" spans="1:16" ht="26.1" customHeight="1">
      <c r="A48" s="134" t="s">
        <v>728</v>
      </c>
      <c r="B48" s="139">
        <v>1205</v>
      </c>
      <c r="C48" s="222"/>
      <c r="D48" s="139"/>
      <c r="E48" s="139"/>
      <c r="F48" s="315">
        <f>AFCSP!F58</f>
        <v>0</v>
      </c>
      <c r="G48" s="222"/>
      <c r="H48" s="139"/>
      <c r="I48" s="222"/>
      <c r="J48" s="139"/>
      <c r="K48" s="139"/>
      <c r="L48" s="139"/>
      <c r="M48" s="140">
        <f t="shared" si="3"/>
        <v>1205</v>
      </c>
      <c r="N48" s="140">
        <f t="shared" si="4"/>
        <v>1205</v>
      </c>
      <c r="O48" s="301" t="str">
        <f t="shared" si="2"/>
        <v/>
      </c>
      <c r="P48" s="237"/>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202661</v>
      </c>
      <c r="C62" s="141">
        <f t="shared" ref="C62:L62" si="5">+SUM(C7:C61)</f>
        <v>0</v>
      </c>
      <c r="D62" s="141">
        <f t="shared" si="5"/>
        <v>85000</v>
      </c>
      <c r="E62" s="141">
        <f t="shared" si="5"/>
        <v>0</v>
      </c>
      <c r="F62" s="141">
        <f t="shared" si="5"/>
        <v>0</v>
      </c>
      <c r="G62" s="141">
        <f t="shared" si="5"/>
        <v>0</v>
      </c>
      <c r="H62" s="141">
        <f t="shared" si="5"/>
        <v>70797</v>
      </c>
      <c r="I62" s="141">
        <f t="shared" si="5"/>
        <v>0</v>
      </c>
      <c r="J62" s="141">
        <f t="shared" si="5"/>
        <v>0</v>
      </c>
      <c r="K62" s="141">
        <f t="shared" si="5"/>
        <v>0</v>
      </c>
      <c r="L62" s="141">
        <f t="shared" si="5"/>
        <v>0</v>
      </c>
      <c r="M62" s="140">
        <f t="shared" si="3"/>
        <v>358458</v>
      </c>
      <c r="N62" s="140">
        <f t="shared" si="4"/>
        <v>358458</v>
      </c>
    </row>
    <row r="63" spans="1:15">
      <c r="A63" s="76"/>
      <c r="B63" s="76"/>
      <c r="C63" s="76"/>
      <c r="D63" s="76"/>
      <c r="E63" s="76"/>
      <c r="F63" s="76"/>
      <c r="G63" s="76"/>
      <c r="H63" s="76"/>
      <c r="I63" s="76"/>
      <c r="J63" s="76"/>
      <c r="L63" s="135"/>
    </row>
    <row r="64" spans="1:15">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A92" s="76"/>
      <c r="B92" s="76"/>
      <c r="C92" s="76"/>
      <c r="D92" s="76"/>
      <c r="E92" s="76"/>
      <c r="F92" s="76"/>
      <c r="G92" s="76"/>
      <c r="H92" s="76"/>
      <c r="I92" s="76"/>
      <c r="J92" s="76"/>
    </row>
    <row r="93" spans="1:10">
      <c r="A93" s="76"/>
      <c r="B93" s="76"/>
      <c r="C93" s="76"/>
      <c r="D93" s="76"/>
      <c r="E93" s="76"/>
      <c r="F93" s="76"/>
      <c r="G93" s="76"/>
      <c r="H93" s="76"/>
      <c r="I93" s="76"/>
      <c r="J93" s="76"/>
    </row>
    <row r="94" spans="1:10">
      <c r="A94" s="76"/>
      <c r="B94" s="76"/>
      <c r="C94" s="76"/>
      <c r="D94" s="76"/>
      <c r="E94" s="76"/>
      <c r="F94" s="76"/>
      <c r="G94" s="76"/>
      <c r="H94" s="76"/>
      <c r="I94" s="76"/>
      <c r="J94" s="76"/>
    </row>
    <row r="95" spans="1:10">
      <c r="A95" s="76"/>
      <c r="B95" s="76"/>
      <c r="C95" s="76"/>
      <c r="D95" s="76"/>
      <c r="E95" s="76"/>
      <c r="F95" s="76"/>
      <c r="G95" s="76"/>
      <c r="H95" s="76"/>
      <c r="I95" s="76"/>
      <c r="J95" s="76"/>
    </row>
    <row r="96" spans="1:10">
      <c r="A96" s="76"/>
      <c r="B96" s="76"/>
      <c r="C96" s="76"/>
      <c r="D96" s="76"/>
      <c r="E96" s="76"/>
      <c r="F96" s="76"/>
      <c r="G96" s="76"/>
      <c r="H96" s="76"/>
      <c r="I96" s="76"/>
      <c r="J96" s="76"/>
    </row>
    <row r="97" spans="1:10">
      <c r="A97" s="76"/>
      <c r="B97" s="76"/>
      <c r="C97" s="76"/>
      <c r="D97" s="76"/>
      <c r="E97" s="76"/>
      <c r="F97" s="76"/>
      <c r="G97" s="76"/>
      <c r="H97" s="76"/>
      <c r="I97" s="76"/>
      <c r="J97" s="76"/>
    </row>
    <row r="98" spans="1:10">
      <c r="A98" s="76"/>
      <c r="B98" s="76"/>
      <c r="C98" s="76"/>
      <c r="D98" s="76"/>
      <c r="E98" s="76"/>
      <c r="F98" s="76"/>
      <c r="G98" s="76"/>
      <c r="H98" s="76"/>
      <c r="I98" s="76"/>
      <c r="J98" s="76"/>
    </row>
    <row r="99" spans="1:10">
      <c r="A99" s="76"/>
      <c r="B99" s="76"/>
      <c r="C99" s="76"/>
      <c r="D99" s="76"/>
      <c r="E99" s="76"/>
      <c r="F99" s="76"/>
      <c r="G99" s="76"/>
      <c r="H99" s="76"/>
      <c r="I99" s="76"/>
      <c r="J99" s="76"/>
    </row>
    <row r="100" spans="1:10">
      <c r="A100" s="76"/>
      <c r="B100" s="76"/>
      <c r="C100" s="76"/>
      <c r="D100" s="76"/>
      <c r="E100" s="76"/>
      <c r="F100" s="76"/>
      <c r="G100" s="76"/>
      <c r="H100" s="76"/>
      <c r="I100" s="76"/>
      <c r="J100" s="76"/>
    </row>
    <row r="101" spans="1:10">
      <c r="A101" s="76"/>
      <c r="B101" s="76"/>
      <c r="C101" s="76"/>
      <c r="D101" s="76"/>
      <c r="E101" s="76"/>
      <c r="F101" s="76"/>
      <c r="G101" s="76"/>
      <c r="H101" s="76"/>
      <c r="I101" s="76"/>
      <c r="J101" s="76"/>
    </row>
    <row r="102" spans="1:10">
      <c r="A102" s="76"/>
      <c r="B102" s="76"/>
      <c r="C102" s="76"/>
      <c r="D102" s="76"/>
      <c r="E102" s="76"/>
      <c r="F102" s="76"/>
      <c r="G102" s="76"/>
      <c r="H102" s="76"/>
      <c r="I102" s="76"/>
      <c r="J102" s="76"/>
    </row>
    <row r="103" spans="1:10">
      <c r="A103" s="76"/>
      <c r="B103" s="76"/>
      <c r="C103" s="76"/>
      <c r="D103" s="76"/>
      <c r="E103" s="76"/>
      <c r="F103" s="76"/>
      <c r="G103" s="76"/>
      <c r="H103" s="76"/>
      <c r="I103" s="76"/>
      <c r="J103" s="76"/>
    </row>
    <row r="104" spans="1:10">
      <c r="A104" s="76"/>
      <c r="B104" s="76"/>
      <c r="C104" s="76"/>
      <c r="D104" s="76"/>
      <c r="E104" s="76"/>
      <c r="F104" s="76"/>
      <c r="G104" s="76"/>
      <c r="H104" s="76"/>
      <c r="I104" s="76"/>
      <c r="J104" s="76"/>
    </row>
    <row r="105" spans="1:10">
      <c r="A105" s="76"/>
      <c r="B105" s="76"/>
      <c r="C105" s="76"/>
      <c r="D105" s="76"/>
      <c r="E105" s="76"/>
      <c r="F105" s="76"/>
      <c r="G105" s="76"/>
      <c r="H105" s="76"/>
      <c r="I105" s="76"/>
      <c r="J105" s="76"/>
    </row>
    <row r="106" spans="1:10">
      <c r="A106" s="76"/>
      <c r="B106" s="76"/>
      <c r="C106" s="76"/>
      <c r="D106" s="76"/>
      <c r="E106" s="76"/>
      <c r="F106" s="76"/>
      <c r="G106" s="76"/>
      <c r="H106" s="76"/>
      <c r="I106" s="76"/>
      <c r="J106" s="76"/>
    </row>
    <row r="107" spans="1:10">
      <c r="A107" s="76"/>
      <c r="B107" s="76"/>
      <c r="C107" s="76"/>
      <c r="D107" s="76"/>
      <c r="E107" s="76"/>
      <c r="F107" s="76"/>
      <c r="G107" s="76"/>
      <c r="H107" s="76"/>
      <c r="I107" s="76"/>
      <c r="J107" s="76"/>
    </row>
    <row r="108" spans="1:10">
      <c r="A108" s="76"/>
      <c r="B108" s="76"/>
      <c r="C108" s="76"/>
      <c r="D108" s="76"/>
      <c r="E108" s="76"/>
      <c r="F108" s="76"/>
      <c r="G108" s="76"/>
      <c r="H108" s="76"/>
      <c r="I108" s="76"/>
      <c r="J108" s="76"/>
    </row>
    <row r="109" spans="1:10">
      <c r="A109" s="76"/>
      <c r="B109" s="76"/>
      <c r="C109" s="76"/>
      <c r="D109" s="76"/>
      <c r="E109" s="76"/>
      <c r="F109" s="76"/>
      <c r="G109" s="76"/>
      <c r="H109" s="76"/>
      <c r="I109" s="76"/>
      <c r="J109" s="76"/>
    </row>
    <row r="110" spans="1:10">
      <c r="A110" s="76"/>
      <c r="B110" s="76"/>
      <c r="C110" s="76"/>
      <c r="D110" s="76"/>
      <c r="E110" s="76"/>
      <c r="F110" s="76"/>
      <c r="G110" s="76"/>
      <c r="H110" s="76"/>
      <c r="I110" s="76"/>
      <c r="J110" s="76"/>
    </row>
    <row r="111" spans="1:10">
      <c r="A111" s="76"/>
      <c r="B111" s="76"/>
      <c r="C111" s="76"/>
      <c r="D111" s="76"/>
      <c r="E111" s="76"/>
      <c r="F111" s="76"/>
      <c r="G111" s="76"/>
      <c r="H111" s="76"/>
      <c r="I111" s="76"/>
      <c r="J111" s="76"/>
    </row>
    <row r="112" spans="1:10">
      <c r="A112" s="76"/>
      <c r="B112" s="76"/>
      <c r="C112" s="76"/>
      <c r="D112" s="76"/>
      <c r="E112" s="76"/>
      <c r="F112" s="76"/>
      <c r="G112" s="76"/>
      <c r="H112" s="76"/>
      <c r="I112" s="76"/>
      <c r="J112" s="76"/>
    </row>
    <row r="113" spans="1:10">
      <c r="A113" s="76"/>
      <c r="B113" s="76"/>
      <c r="C113" s="76"/>
      <c r="D113" s="76"/>
      <c r="E113" s="76"/>
      <c r="F113" s="76"/>
      <c r="G113" s="76"/>
      <c r="H113" s="76"/>
      <c r="I113" s="76"/>
      <c r="J113" s="76"/>
    </row>
    <row r="114" spans="1:10">
      <c r="A114" s="76"/>
      <c r="B114" s="76"/>
      <c r="C114" s="76"/>
      <c r="D114" s="76"/>
      <c r="E114" s="76"/>
      <c r="F114" s="76"/>
      <c r="G114" s="76"/>
      <c r="H114" s="76"/>
      <c r="I114" s="76"/>
      <c r="J114" s="76"/>
    </row>
    <row r="115" spans="1:10">
      <c r="A115" s="76"/>
      <c r="B115" s="76"/>
      <c r="C115" s="76"/>
      <c r="D115" s="76"/>
      <c r="E115" s="76"/>
      <c r="F115" s="76"/>
      <c r="G115" s="76"/>
      <c r="H115" s="76"/>
      <c r="I115" s="76"/>
      <c r="J115" s="76"/>
    </row>
    <row r="116" spans="1:10">
      <c r="A116" s="76"/>
      <c r="B116" s="76"/>
      <c r="C116" s="76"/>
      <c r="D116" s="76"/>
      <c r="E116" s="76"/>
      <c r="F116" s="76"/>
      <c r="G116" s="76"/>
      <c r="H116" s="76"/>
      <c r="I116" s="76"/>
      <c r="J116" s="76"/>
    </row>
    <row r="117" spans="1:10">
      <c r="A117" s="76"/>
      <c r="B117" s="76"/>
      <c r="C117" s="76"/>
      <c r="D117" s="76"/>
      <c r="E117" s="76"/>
      <c r="F117" s="76"/>
      <c r="G117" s="76"/>
      <c r="H117" s="76"/>
      <c r="I117" s="76"/>
      <c r="J117" s="76"/>
    </row>
    <row r="118" spans="1:10">
      <c r="A118" s="76"/>
      <c r="B118" s="76"/>
      <c r="C118" s="76"/>
      <c r="D118" s="76"/>
      <c r="E118" s="76"/>
      <c r="F118" s="76"/>
      <c r="G118" s="76"/>
      <c r="H118" s="76"/>
      <c r="I118" s="76"/>
      <c r="J118" s="76"/>
    </row>
    <row r="119" spans="1:10">
      <c r="A119" s="76"/>
      <c r="B119" s="76"/>
      <c r="C119" s="76"/>
      <c r="D119" s="76"/>
      <c r="E119" s="76"/>
      <c r="F119" s="76"/>
      <c r="G119" s="76"/>
      <c r="H119" s="76"/>
      <c r="I119" s="76"/>
      <c r="J119" s="76"/>
    </row>
    <row r="120" spans="1:10">
      <c r="A120" s="76"/>
      <c r="B120" s="76"/>
      <c r="C120" s="76"/>
      <c r="D120" s="76"/>
      <c r="E120" s="76"/>
      <c r="F120" s="76"/>
      <c r="G120" s="76"/>
      <c r="H120" s="76"/>
      <c r="I120" s="76"/>
      <c r="J120" s="76"/>
    </row>
    <row r="121" spans="1:10">
      <c r="A121" s="76"/>
      <c r="B121" s="76"/>
      <c r="C121" s="76"/>
      <c r="D121" s="76"/>
      <c r="E121" s="76"/>
      <c r="F121" s="76"/>
      <c r="G121" s="76"/>
      <c r="H121" s="76"/>
      <c r="I121" s="76"/>
      <c r="J121" s="76"/>
    </row>
    <row r="122" spans="1:10">
      <c r="A122" s="76"/>
      <c r="B122" s="76"/>
      <c r="C122" s="76"/>
      <c r="D122" s="76"/>
      <c r="E122" s="76"/>
      <c r="F122" s="76"/>
      <c r="G122" s="76"/>
      <c r="H122" s="76"/>
      <c r="I122" s="76"/>
      <c r="J122" s="76"/>
    </row>
    <row r="123" spans="1:10">
      <c r="A123" s="76"/>
      <c r="B123" s="76"/>
      <c r="C123" s="76"/>
      <c r="D123" s="76"/>
      <c r="E123" s="76"/>
      <c r="F123" s="76"/>
      <c r="G123" s="76"/>
      <c r="H123" s="76"/>
      <c r="I123" s="76"/>
      <c r="J123" s="76"/>
    </row>
    <row r="124" spans="1:10">
      <c r="A124" s="76"/>
      <c r="B124" s="76"/>
      <c r="C124" s="76"/>
      <c r="D124" s="76"/>
      <c r="E124" s="76"/>
      <c r="F124" s="76"/>
      <c r="G124" s="76"/>
      <c r="H124" s="76"/>
      <c r="I124" s="76"/>
      <c r="J124" s="76"/>
    </row>
    <row r="125" spans="1:10">
      <c r="A125" s="76"/>
      <c r="B125" s="76"/>
      <c r="C125" s="76"/>
      <c r="D125" s="76"/>
      <c r="E125" s="76"/>
      <c r="F125" s="76"/>
      <c r="G125" s="76"/>
      <c r="H125" s="76"/>
      <c r="I125" s="76"/>
      <c r="J125" s="76"/>
    </row>
    <row r="126" spans="1:10">
      <c r="A126" s="76"/>
      <c r="B126" s="76"/>
      <c r="C126" s="76"/>
      <c r="D126" s="76"/>
      <c r="E126" s="76"/>
      <c r="F126" s="76"/>
      <c r="G126" s="76"/>
      <c r="H126" s="76"/>
      <c r="I126" s="76"/>
      <c r="J126" s="76"/>
    </row>
    <row r="127" spans="1:10">
      <c r="A127" s="76"/>
      <c r="B127" s="76"/>
      <c r="C127" s="76"/>
      <c r="D127" s="76"/>
      <c r="E127" s="76"/>
      <c r="F127" s="76"/>
      <c r="G127" s="76"/>
      <c r="H127" s="76"/>
      <c r="I127" s="76"/>
      <c r="J127" s="76"/>
    </row>
    <row r="128" spans="1:10">
      <c r="A128" s="76"/>
      <c r="B128" s="76"/>
      <c r="C128" s="76"/>
      <c r="D128" s="76"/>
      <c r="E128" s="76"/>
      <c r="F128" s="76"/>
      <c r="G128" s="76"/>
      <c r="H128" s="76"/>
      <c r="I128" s="76"/>
      <c r="J128" s="76"/>
    </row>
    <row r="129" spans="1:10">
      <c r="A129" s="76"/>
      <c r="B129" s="76"/>
      <c r="C129" s="76"/>
      <c r="D129" s="76"/>
      <c r="E129" s="76"/>
      <c r="F129" s="76"/>
      <c r="G129" s="76"/>
      <c r="H129" s="76"/>
      <c r="I129" s="76"/>
      <c r="J129" s="76"/>
    </row>
    <row r="130" spans="1:10">
      <c r="A130" s="76"/>
      <c r="B130" s="76"/>
      <c r="C130" s="76"/>
      <c r="D130" s="76"/>
      <c r="E130" s="76"/>
      <c r="F130" s="76"/>
      <c r="G130" s="76"/>
      <c r="H130" s="76"/>
      <c r="I130" s="76"/>
      <c r="J130" s="76"/>
    </row>
    <row r="131" spans="1:10">
      <c r="A131" s="76"/>
      <c r="B131" s="76"/>
      <c r="C131" s="76"/>
      <c r="D131" s="76"/>
      <c r="E131" s="76"/>
      <c r="F131" s="76"/>
      <c r="G131" s="76"/>
      <c r="H131" s="76"/>
      <c r="I131" s="76"/>
      <c r="J131" s="76"/>
    </row>
    <row r="132" spans="1:10">
      <c r="A132" s="76"/>
      <c r="B132" s="76"/>
      <c r="C132" s="76"/>
      <c r="D132" s="76"/>
      <c r="E132" s="76"/>
      <c r="F132" s="76"/>
      <c r="G132" s="76"/>
      <c r="H132" s="76"/>
      <c r="I132" s="76"/>
      <c r="J132" s="76"/>
    </row>
    <row r="133" spans="1:10">
      <c r="A133" s="76"/>
      <c r="B133" s="76"/>
      <c r="C133" s="76"/>
      <c r="D133" s="76"/>
      <c r="E133" s="76"/>
      <c r="F133" s="76"/>
      <c r="G133" s="76"/>
      <c r="H133" s="76"/>
      <c r="I133" s="76"/>
      <c r="J133" s="76"/>
    </row>
    <row r="134" spans="1:10">
      <c r="A134" s="76"/>
      <c r="B134" s="76"/>
      <c r="C134" s="76"/>
      <c r="D134" s="76"/>
      <c r="E134" s="76"/>
      <c r="F134" s="76"/>
      <c r="G134" s="76"/>
      <c r="H134" s="76"/>
      <c r="I134" s="76"/>
      <c r="J134" s="76"/>
    </row>
    <row r="135" spans="1:10">
      <c r="A135" s="76"/>
      <c r="B135" s="76"/>
      <c r="C135" s="76"/>
      <c r="D135" s="76"/>
      <c r="E135" s="76"/>
      <c r="F135" s="76"/>
      <c r="G135" s="76"/>
      <c r="H135" s="76"/>
      <c r="I135" s="76"/>
      <c r="J135" s="76"/>
    </row>
    <row r="136" spans="1:10">
      <c r="A136" s="76"/>
      <c r="B136" s="76"/>
      <c r="C136" s="76"/>
      <c r="D136" s="76"/>
      <c r="E136" s="76"/>
      <c r="F136" s="76"/>
      <c r="G136" s="76"/>
      <c r="H136" s="76"/>
      <c r="I136" s="76"/>
      <c r="J136" s="76"/>
    </row>
    <row r="137" spans="1:10">
      <c r="A137" s="76"/>
      <c r="B137" s="76"/>
      <c r="C137" s="76"/>
      <c r="D137" s="76"/>
      <c r="E137" s="76"/>
      <c r="F137" s="76"/>
      <c r="G137" s="76"/>
      <c r="H137" s="76"/>
      <c r="I137" s="76"/>
      <c r="J137" s="76"/>
    </row>
    <row r="138" spans="1:10">
      <c r="A138" s="76"/>
      <c r="B138" s="76"/>
      <c r="C138" s="76"/>
      <c r="D138" s="76"/>
      <c r="E138" s="76"/>
      <c r="F138" s="76"/>
      <c r="G138" s="76"/>
      <c r="H138" s="76"/>
      <c r="I138" s="76"/>
      <c r="J138" s="76"/>
    </row>
    <row r="139" spans="1:10">
      <c r="A139" s="76"/>
      <c r="B139" s="76"/>
      <c r="C139" s="76"/>
      <c r="D139" s="76"/>
      <c r="E139" s="76"/>
      <c r="F139" s="76"/>
      <c r="G139" s="76"/>
      <c r="H139" s="76"/>
      <c r="I139" s="76"/>
      <c r="J139" s="76"/>
    </row>
    <row r="140" spans="1:10">
      <c r="A140" s="76"/>
      <c r="B140" s="76"/>
      <c r="C140" s="76"/>
      <c r="D140" s="76"/>
      <c r="E140" s="76"/>
      <c r="F140" s="76"/>
      <c r="G140" s="76"/>
      <c r="H140" s="76"/>
      <c r="I140" s="76"/>
      <c r="J140" s="76"/>
    </row>
    <row r="141" spans="1:10">
      <c r="A141" s="76"/>
      <c r="B141" s="76"/>
      <c r="C141" s="76"/>
      <c r="D141" s="76"/>
      <c r="E141" s="76"/>
      <c r="F141" s="76"/>
      <c r="G141" s="76"/>
      <c r="H141" s="76"/>
      <c r="I141" s="76"/>
      <c r="J141" s="76"/>
    </row>
    <row r="142" spans="1:10">
      <c r="A142" s="76"/>
      <c r="B142" s="76"/>
      <c r="C142" s="76"/>
      <c r="D142" s="76"/>
      <c r="E142" s="76"/>
      <c r="F142" s="76"/>
      <c r="G142" s="76"/>
      <c r="H142" s="76"/>
      <c r="I142" s="76"/>
      <c r="J142" s="76"/>
    </row>
    <row r="143" spans="1:10">
      <c r="F143" s="76"/>
    </row>
    <row r="144" spans="1:10">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conditionalFormatting sqref="C1:E1 G1:I1">
    <cfRule type="containsText" dxfId="12" priority="2" operator="containsText" text="Errors">
      <formula>NOT(ISERROR(SEARCH("Errors",C1)))</formula>
    </cfRule>
  </conditionalFormatting>
  <conditionalFormatting sqref="P6">
    <cfRule type="cellIs" dxfId="11" priority="1" stopIfTrue="1" operator="equal">
      <formula>"You cannot claim against this contract until all prior year program income has been expended."</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8" tint="0.39997558519241921"/>
  </sheetPr>
  <dimension ref="A1:O259"/>
  <sheetViews>
    <sheetView topLeftCell="A35" workbookViewId="0">
      <selection activeCell="B47" sqref="B47"/>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7" width="15.6640625" style="2" hidden="1" customWidth="1"/>
    <col min="8" max="8" width="15.6640625" style="2" customWidth="1"/>
    <col min="9" max="9" width="15.6640625" style="2" hidden="1" customWidth="1"/>
    <col min="10" max="12" width="15.6640625" style="2" customWidth="1"/>
    <col min="13" max="14" width="25.6640625" style="2" customWidth="1"/>
    <col min="15" max="16384" width="8.88671875" style="2"/>
  </cols>
  <sheetData>
    <row r="1" spans="1:15">
      <c r="A1" s="182" t="s">
        <v>950</v>
      </c>
      <c r="B1" s="183"/>
      <c r="C1" s="183"/>
      <c r="D1" s="184"/>
      <c r="H1" s="188" t="str">
        <f ca="1">IF('Compliance Issues'!D2="x","Errors exist, see the Compliance Issues tab.","")</f>
        <v/>
      </c>
      <c r="J1" s="188"/>
    </row>
    <row r="2" spans="1:15" ht="15.6">
      <c r="A2" s="10" t="s">
        <v>45</v>
      </c>
      <c r="B2" s="8" t="s">
        <v>4</v>
      </c>
      <c r="D2" s="179" t="str">
        <f>LOOKUP(B2,Date,'Addl Info'!B9:B9)</f>
        <v>2021 BUDGET</v>
      </c>
      <c r="E2" s="2" t="s">
        <v>954</v>
      </c>
      <c r="G2" s="179"/>
      <c r="J2" s="72"/>
      <c r="K2" s="180"/>
    </row>
    <row r="3" spans="1:15">
      <c r="D3" s="240" t="s">
        <v>917</v>
      </c>
      <c r="E3" s="2" t="s">
        <v>954</v>
      </c>
    </row>
    <row r="5" spans="1:15">
      <c r="A5" s="88"/>
      <c r="B5" s="89"/>
      <c r="C5" s="238"/>
      <c r="H5" s="89"/>
      <c r="I5" s="89"/>
      <c r="J5" s="89"/>
      <c r="K5" s="89"/>
    </row>
    <row r="6" spans="1:15" ht="77.099999999999994" customHeight="1">
      <c r="A6" s="195" t="s">
        <v>918</v>
      </c>
      <c r="B6" s="195" t="s">
        <v>955</v>
      </c>
      <c r="C6" s="195" t="s">
        <v>987</v>
      </c>
      <c r="D6" s="195" t="s">
        <v>919</v>
      </c>
      <c r="E6" s="195" t="s">
        <v>920</v>
      </c>
      <c r="F6" s="195" t="s">
        <v>987</v>
      </c>
      <c r="G6" s="195" t="s">
        <v>987</v>
      </c>
      <c r="H6" s="195" t="s">
        <v>921</v>
      </c>
      <c r="I6" s="195" t="s">
        <v>987</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IF(AND(N7&gt;0,B7=0),"x","")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IF(AND(N8&gt;0,B8=0),"x","")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249" t="s">
        <v>928</v>
      </c>
      <c r="B18" s="222"/>
      <c r="C18" s="222"/>
      <c r="D18" s="222"/>
      <c r="E18" s="222"/>
      <c r="F18" s="222"/>
      <c r="G18" s="222"/>
      <c r="H18" s="222"/>
      <c r="I18" s="222"/>
      <c r="J18" s="222"/>
      <c r="K18" s="222"/>
      <c r="L18" s="222"/>
      <c r="M18" s="140">
        <f t="shared" si="0"/>
        <v>0</v>
      </c>
      <c r="N18" s="140">
        <f t="shared" si="1"/>
        <v>0</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249" t="s">
        <v>935</v>
      </c>
      <c r="B31" s="222"/>
      <c r="C31" s="222"/>
      <c r="D31" s="222"/>
      <c r="E31" s="222"/>
      <c r="F31" s="222"/>
      <c r="G31" s="222"/>
      <c r="H31" s="222"/>
      <c r="I31" s="222"/>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4" t="s">
        <v>655</v>
      </c>
      <c r="B39" s="139"/>
      <c r="C39" s="222"/>
      <c r="D39" s="139"/>
      <c r="E39" s="139"/>
      <c r="F39" s="222"/>
      <c r="G39" s="222"/>
      <c r="H39" s="139"/>
      <c r="I39" s="222"/>
      <c r="J39" s="139"/>
      <c r="K39" s="139"/>
      <c r="L39" s="139"/>
      <c r="M39" s="140">
        <f>B39+C39+D39+F39+G39+H39+I39+J39+K39+L39</f>
        <v>0</v>
      </c>
      <c r="N39" s="140">
        <f>B39+C39+D39+E39+F39+G39+H39+I39+J39+K39+L39</f>
        <v>0</v>
      </c>
      <c r="O39" s="301" t="str">
        <f t="shared" si="2"/>
        <v/>
      </c>
    </row>
    <row r="40" spans="1:15" ht="26.1" customHeight="1">
      <c r="A40" s="134" t="s">
        <v>660</v>
      </c>
      <c r="B40" s="139"/>
      <c r="C40" s="222"/>
      <c r="D40" s="139"/>
      <c r="E40" s="139"/>
      <c r="F40" s="222"/>
      <c r="G40" s="222"/>
      <c r="H40" s="139"/>
      <c r="I40" s="222"/>
      <c r="J40" s="139"/>
      <c r="K40" s="139"/>
      <c r="L40" s="139"/>
      <c r="M40" s="140">
        <f t="shared" ref="M40:M62" si="3">B40+C40+D40+F40+G40+H40+I40+J40+K40+L40</f>
        <v>0</v>
      </c>
      <c r="N40" s="140">
        <f t="shared" ref="N40:N62" si="4">B40+C40+D40+E40+F40+G40+H40+I40+J40+K40+L40</f>
        <v>0</v>
      </c>
      <c r="O40" s="301" t="str">
        <f t="shared" si="2"/>
        <v/>
      </c>
    </row>
    <row r="41" spans="1:15" ht="26.1" customHeight="1">
      <c r="A41" s="134" t="s">
        <v>670</v>
      </c>
      <c r="B41" s="139"/>
      <c r="C41" s="222"/>
      <c r="D41" s="139"/>
      <c r="E41" s="139"/>
      <c r="F41" s="222"/>
      <c r="G41" s="222"/>
      <c r="H41" s="139"/>
      <c r="I41" s="222"/>
      <c r="J41" s="139"/>
      <c r="K41" s="139"/>
      <c r="L41" s="139"/>
      <c r="M41" s="140">
        <f t="shared" si="3"/>
        <v>0</v>
      </c>
      <c r="N41" s="140">
        <f t="shared" si="4"/>
        <v>0</v>
      </c>
      <c r="O41" s="301" t="str">
        <f t="shared" si="2"/>
        <v/>
      </c>
    </row>
    <row r="42" spans="1:15" ht="26.1" customHeight="1">
      <c r="A42" s="134" t="s">
        <v>682</v>
      </c>
      <c r="B42" s="139">
        <v>10000</v>
      </c>
      <c r="C42" s="222"/>
      <c r="D42" s="139"/>
      <c r="E42" s="139"/>
      <c r="F42" s="222"/>
      <c r="G42" s="222"/>
      <c r="H42" s="139"/>
      <c r="I42" s="222"/>
      <c r="J42" s="139"/>
      <c r="K42" s="139"/>
      <c r="L42" s="139"/>
      <c r="M42" s="140">
        <f t="shared" si="3"/>
        <v>10000</v>
      </c>
      <c r="N42" s="140">
        <f t="shared" si="4"/>
        <v>10000</v>
      </c>
      <c r="O42" s="301" t="str">
        <f t="shared" si="2"/>
        <v/>
      </c>
    </row>
    <row r="43" spans="1:15" ht="26.1" customHeight="1">
      <c r="A43" s="134" t="s">
        <v>939</v>
      </c>
      <c r="B43" s="139">
        <v>10000</v>
      </c>
      <c r="C43" s="222"/>
      <c r="D43" s="139"/>
      <c r="E43" s="139"/>
      <c r="F43" s="222"/>
      <c r="G43" s="222"/>
      <c r="H43" s="139"/>
      <c r="I43" s="222"/>
      <c r="J43" s="139"/>
      <c r="K43" s="139"/>
      <c r="L43" s="139"/>
      <c r="M43" s="140">
        <f t="shared" si="3"/>
        <v>10000</v>
      </c>
      <c r="N43" s="140">
        <f t="shared" si="4"/>
        <v>10000</v>
      </c>
      <c r="O43" s="301" t="str">
        <f t="shared" si="2"/>
        <v/>
      </c>
    </row>
    <row r="44" spans="1:15" ht="26.1" customHeight="1">
      <c r="A44" s="134" t="s">
        <v>940</v>
      </c>
      <c r="B44" s="139">
        <v>10000</v>
      </c>
      <c r="C44" s="222"/>
      <c r="D44" s="139"/>
      <c r="E44" s="139"/>
      <c r="F44" s="222"/>
      <c r="G44" s="222"/>
      <c r="H44" s="139"/>
      <c r="I44" s="222"/>
      <c r="J44" s="139"/>
      <c r="K44" s="139"/>
      <c r="L44" s="139"/>
      <c r="M44" s="140">
        <f t="shared" si="3"/>
        <v>10000</v>
      </c>
      <c r="N44" s="140">
        <f t="shared" si="4"/>
        <v>10000</v>
      </c>
      <c r="O44" s="301" t="str">
        <f t="shared" si="2"/>
        <v/>
      </c>
    </row>
    <row r="45" spans="1:15" ht="26.1" customHeight="1">
      <c r="A45" s="134" t="s">
        <v>941</v>
      </c>
      <c r="B45" s="139"/>
      <c r="C45" s="222"/>
      <c r="D45" s="139"/>
      <c r="E45" s="139"/>
      <c r="F45" s="222"/>
      <c r="G45" s="222"/>
      <c r="H45" s="139"/>
      <c r="I45" s="222"/>
      <c r="J45" s="139"/>
      <c r="K45" s="139"/>
      <c r="L45" s="139"/>
      <c r="M45" s="140">
        <f t="shared" si="3"/>
        <v>0</v>
      </c>
      <c r="N45" s="140">
        <f t="shared" si="4"/>
        <v>0</v>
      </c>
      <c r="O45" s="301" t="str">
        <f t="shared" si="2"/>
        <v/>
      </c>
    </row>
    <row r="46" spans="1:15" ht="26.1" customHeight="1">
      <c r="A46" s="134" t="s">
        <v>713</v>
      </c>
      <c r="B46" s="139">
        <v>5000</v>
      </c>
      <c r="C46" s="222"/>
      <c r="D46" s="139"/>
      <c r="E46" s="139"/>
      <c r="F46" s="222"/>
      <c r="G46" s="222"/>
      <c r="H46" s="139"/>
      <c r="I46" s="222"/>
      <c r="J46" s="139"/>
      <c r="K46" s="139"/>
      <c r="L46" s="139"/>
      <c r="M46" s="140">
        <f t="shared" si="3"/>
        <v>5000</v>
      </c>
      <c r="N46" s="140">
        <f t="shared" si="4"/>
        <v>5000</v>
      </c>
      <c r="O46" s="301" t="str">
        <f t="shared" si="2"/>
        <v/>
      </c>
    </row>
    <row r="47" spans="1:15" ht="26.1" customHeight="1">
      <c r="A47" s="134" t="s">
        <v>942</v>
      </c>
      <c r="B47" s="139">
        <v>15720</v>
      </c>
      <c r="C47" s="222"/>
      <c r="D47" s="139"/>
      <c r="E47" s="139"/>
      <c r="F47" s="222"/>
      <c r="G47" s="222"/>
      <c r="H47" s="139">
        <v>2726</v>
      </c>
      <c r="I47" s="222"/>
      <c r="J47" s="139"/>
      <c r="K47" s="139"/>
      <c r="L47" s="139"/>
      <c r="M47" s="140">
        <f t="shared" si="3"/>
        <v>18446</v>
      </c>
      <c r="N47" s="140">
        <f t="shared" si="4"/>
        <v>18446</v>
      </c>
      <c r="O47" s="301" t="str">
        <f t="shared" si="2"/>
        <v/>
      </c>
    </row>
    <row r="48" spans="1:15" ht="26.1" customHeight="1">
      <c r="A48" s="134" t="s">
        <v>728</v>
      </c>
      <c r="B48" s="139"/>
      <c r="C48" s="222"/>
      <c r="D48" s="139"/>
      <c r="E48" s="139"/>
      <c r="F48" s="222"/>
      <c r="G48" s="222"/>
      <c r="H48" s="139"/>
      <c r="I48" s="222"/>
      <c r="J48" s="139"/>
      <c r="K48" s="139"/>
      <c r="L48" s="139"/>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50720</v>
      </c>
      <c r="C62" s="141">
        <f t="shared" ref="C62:L62" si="5">+SUM(C7:C61)</f>
        <v>0</v>
      </c>
      <c r="D62" s="141">
        <f t="shared" si="5"/>
        <v>0</v>
      </c>
      <c r="E62" s="141">
        <f t="shared" si="5"/>
        <v>0</v>
      </c>
      <c r="F62" s="141">
        <f t="shared" si="5"/>
        <v>0</v>
      </c>
      <c r="G62" s="141">
        <f t="shared" si="5"/>
        <v>0</v>
      </c>
      <c r="H62" s="141">
        <f t="shared" si="5"/>
        <v>2726</v>
      </c>
      <c r="I62" s="141">
        <f t="shared" si="5"/>
        <v>0</v>
      </c>
      <c r="J62" s="141">
        <f t="shared" si="5"/>
        <v>0</v>
      </c>
      <c r="K62" s="141">
        <f t="shared" si="5"/>
        <v>0</v>
      </c>
      <c r="L62" s="141">
        <f t="shared" si="5"/>
        <v>0</v>
      </c>
      <c r="M62" s="140">
        <f t="shared" si="3"/>
        <v>53446</v>
      </c>
      <c r="N62" s="140">
        <f t="shared" si="4"/>
        <v>53446</v>
      </c>
    </row>
    <row r="63" spans="1:15">
      <c r="A63" s="76"/>
      <c r="B63" s="76"/>
      <c r="C63" s="76"/>
      <c r="D63" s="76"/>
      <c r="E63" s="76"/>
      <c r="F63" s="76"/>
      <c r="G63" s="76"/>
      <c r="H63" s="76"/>
      <c r="I63" s="76"/>
      <c r="J63" s="76"/>
      <c r="K63" s="76"/>
      <c r="L63" s="135"/>
    </row>
    <row r="64" spans="1:15">
      <c r="A64" s="76"/>
      <c r="B64" s="76"/>
      <c r="C64" s="76"/>
      <c r="D64" s="76"/>
      <c r="E64" s="76"/>
      <c r="F64" s="76"/>
      <c r="G64" s="76"/>
      <c r="H64" s="76"/>
      <c r="I64" s="76"/>
      <c r="J64" s="76"/>
      <c r="K64" s="76"/>
    </row>
    <row r="65" spans="1:11">
      <c r="A65" s="76"/>
      <c r="B65" s="76"/>
      <c r="C65" s="76"/>
      <c r="D65" s="76"/>
      <c r="E65" s="76"/>
      <c r="F65" s="76"/>
      <c r="G65" s="76"/>
      <c r="H65" s="76"/>
      <c r="I65" s="76"/>
      <c r="J65" s="76"/>
      <c r="K65" s="76"/>
    </row>
    <row r="66" spans="1:11">
      <c r="A66" s="76"/>
      <c r="B66" s="76"/>
      <c r="C66" s="76"/>
      <c r="D66" s="76"/>
      <c r="E66" s="76"/>
      <c r="F66" s="76"/>
      <c r="G66" s="76"/>
      <c r="H66" s="76"/>
      <c r="I66" s="76"/>
      <c r="J66" s="76"/>
      <c r="K66" s="76"/>
    </row>
    <row r="67" spans="1:11">
      <c r="A67" s="76"/>
      <c r="B67" s="76"/>
      <c r="C67" s="76"/>
      <c r="D67" s="76"/>
      <c r="E67" s="76"/>
      <c r="F67" s="76"/>
      <c r="G67" s="76"/>
      <c r="H67" s="76"/>
      <c r="I67" s="76"/>
      <c r="J67" s="76"/>
      <c r="K67" s="76"/>
    </row>
    <row r="68" spans="1:11">
      <c r="A68" s="76"/>
      <c r="B68" s="76"/>
      <c r="C68" s="76"/>
      <c r="D68" s="76"/>
      <c r="E68" s="76"/>
      <c r="F68" s="76"/>
      <c r="G68" s="76"/>
      <c r="H68" s="76"/>
      <c r="I68" s="76"/>
      <c r="J68" s="76"/>
      <c r="K68" s="76"/>
    </row>
    <row r="69" spans="1:11">
      <c r="A69" s="76"/>
      <c r="B69" s="76"/>
      <c r="C69" s="76"/>
      <c r="D69" s="76"/>
      <c r="E69" s="76"/>
      <c r="F69" s="76"/>
      <c r="G69" s="76"/>
      <c r="H69" s="76"/>
      <c r="I69" s="76"/>
      <c r="J69" s="76"/>
      <c r="K69" s="76"/>
    </row>
    <row r="70" spans="1:11">
      <c r="A70" s="76"/>
      <c r="B70" s="76"/>
      <c r="C70" s="76"/>
      <c r="D70" s="76"/>
      <c r="E70" s="76"/>
      <c r="F70" s="76"/>
      <c r="G70" s="76"/>
      <c r="H70" s="76"/>
      <c r="I70" s="76"/>
      <c r="J70" s="76"/>
      <c r="K70" s="76"/>
    </row>
    <row r="71" spans="1:11">
      <c r="A71" s="76"/>
      <c r="B71" s="76"/>
      <c r="C71" s="76"/>
      <c r="D71" s="76"/>
      <c r="E71" s="76"/>
      <c r="F71" s="76"/>
      <c r="G71" s="76"/>
      <c r="H71" s="76"/>
      <c r="I71" s="76"/>
      <c r="J71" s="76"/>
      <c r="K71" s="76"/>
    </row>
    <row r="72" spans="1:11">
      <c r="A72" s="76"/>
      <c r="B72" s="76"/>
      <c r="C72" s="76"/>
      <c r="D72" s="76"/>
      <c r="E72" s="76"/>
      <c r="F72" s="76"/>
      <c r="G72" s="76"/>
      <c r="H72" s="76"/>
      <c r="I72" s="76"/>
      <c r="J72" s="76"/>
      <c r="K72" s="76"/>
    </row>
    <row r="73" spans="1:11">
      <c r="A73" s="76"/>
      <c r="B73" s="76"/>
      <c r="C73" s="76"/>
      <c r="D73" s="76"/>
      <c r="E73" s="76"/>
      <c r="F73" s="76"/>
      <c r="G73" s="76"/>
      <c r="H73" s="76"/>
      <c r="I73" s="76"/>
      <c r="J73" s="76"/>
      <c r="K73" s="76"/>
    </row>
    <row r="74" spans="1:11">
      <c r="A74" s="76"/>
      <c r="B74" s="76"/>
      <c r="C74" s="76"/>
      <c r="D74" s="76"/>
      <c r="E74" s="76"/>
      <c r="F74" s="76"/>
      <c r="G74" s="76"/>
      <c r="H74" s="76"/>
      <c r="I74" s="76"/>
      <c r="J74" s="76"/>
      <c r="K74" s="76"/>
    </row>
    <row r="75" spans="1:11">
      <c r="A75" s="76"/>
      <c r="B75" s="76"/>
      <c r="C75" s="76"/>
      <c r="D75" s="76"/>
      <c r="E75" s="76"/>
      <c r="F75" s="76"/>
      <c r="G75" s="76"/>
      <c r="H75" s="76"/>
      <c r="I75" s="76"/>
      <c r="J75" s="76"/>
      <c r="K75" s="76"/>
    </row>
    <row r="76" spans="1:11">
      <c r="A76" s="76"/>
      <c r="B76" s="76"/>
      <c r="C76" s="76"/>
      <c r="D76" s="76"/>
      <c r="E76" s="76"/>
      <c r="F76" s="76"/>
      <c r="G76" s="76"/>
      <c r="H76" s="76"/>
      <c r="I76" s="76"/>
      <c r="J76" s="76"/>
      <c r="K76" s="76"/>
    </row>
    <row r="77" spans="1:11">
      <c r="A77" s="76"/>
      <c r="B77" s="76"/>
      <c r="C77" s="76"/>
      <c r="D77" s="76"/>
      <c r="E77" s="76"/>
      <c r="F77" s="76"/>
      <c r="G77" s="76"/>
      <c r="H77" s="76"/>
      <c r="I77" s="76"/>
      <c r="J77" s="76"/>
      <c r="K77" s="76"/>
    </row>
    <row r="78" spans="1:11">
      <c r="A78" s="76"/>
      <c r="B78" s="76"/>
      <c r="C78" s="76"/>
      <c r="D78" s="76"/>
      <c r="E78" s="76"/>
      <c r="F78" s="76"/>
      <c r="G78" s="76"/>
      <c r="H78" s="76"/>
      <c r="I78" s="76"/>
      <c r="J78" s="76"/>
      <c r="K78" s="76"/>
    </row>
    <row r="79" spans="1:11">
      <c r="A79" s="76"/>
      <c r="B79" s="76"/>
      <c r="C79" s="76"/>
      <c r="D79" s="76"/>
      <c r="E79" s="76"/>
      <c r="F79" s="76"/>
      <c r="G79" s="76"/>
      <c r="H79" s="76"/>
      <c r="I79" s="76"/>
      <c r="J79" s="76"/>
      <c r="K79" s="76"/>
    </row>
    <row r="80" spans="1:11">
      <c r="A80" s="76"/>
      <c r="B80" s="76"/>
      <c r="C80" s="76"/>
      <c r="D80" s="76"/>
      <c r="E80" s="76"/>
      <c r="F80" s="76"/>
      <c r="G80" s="76"/>
      <c r="H80" s="76"/>
      <c r="I80" s="76"/>
      <c r="J80" s="76"/>
      <c r="K80" s="76"/>
    </row>
    <row r="81" spans="1:11">
      <c r="A81" s="76"/>
      <c r="B81" s="76"/>
      <c r="C81" s="76"/>
      <c r="D81" s="76"/>
      <c r="E81" s="76"/>
      <c r="F81" s="76"/>
      <c r="G81" s="76"/>
      <c r="H81" s="76"/>
      <c r="I81" s="76"/>
      <c r="J81" s="76"/>
      <c r="K81" s="76"/>
    </row>
    <row r="82" spans="1:11">
      <c r="A82" s="76"/>
      <c r="B82" s="76"/>
      <c r="C82" s="76"/>
      <c r="D82" s="76"/>
      <c r="E82" s="76"/>
      <c r="F82" s="76"/>
      <c r="G82" s="76"/>
      <c r="H82" s="76"/>
      <c r="I82" s="76"/>
      <c r="J82" s="76"/>
      <c r="K82" s="76"/>
    </row>
    <row r="83" spans="1:11">
      <c r="A83" s="76"/>
      <c r="B83" s="76"/>
      <c r="C83" s="76"/>
      <c r="D83" s="76"/>
      <c r="E83" s="76"/>
      <c r="F83" s="76"/>
      <c r="G83" s="76"/>
      <c r="H83" s="76"/>
      <c r="I83" s="76"/>
      <c r="J83" s="76"/>
      <c r="K83" s="76"/>
    </row>
    <row r="84" spans="1:11">
      <c r="A84" s="76"/>
      <c r="B84" s="76"/>
      <c r="C84" s="76"/>
      <c r="D84" s="76"/>
      <c r="E84" s="76"/>
      <c r="F84" s="76"/>
      <c r="G84" s="76"/>
      <c r="H84" s="76"/>
      <c r="I84" s="76"/>
      <c r="J84" s="76"/>
      <c r="K84" s="76"/>
    </row>
    <row r="85" spans="1:11">
      <c r="A85" s="76"/>
      <c r="B85" s="76"/>
      <c r="C85" s="76"/>
      <c r="D85" s="76"/>
      <c r="E85" s="76"/>
      <c r="F85" s="76"/>
      <c r="G85" s="76"/>
      <c r="H85" s="76"/>
      <c r="I85" s="76"/>
      <c r="J85" s="76"/>
      <c r="K85" s="76"/>
    </row>
    <row r="86" spans="1:11">
      <c r="A86" s="76"/>
      <c r="B86" s="76"/>
      <c r="C86" s="76"/>
      <c r="D86" s="76"/>
      <c r="E86" s="76"/>
      <c r="F86" s="76"/>
      <c r="G86" s="76"/>
      <c r="H86" s="76"/>
      <c r="I86" s="76"/>
      <c r="J86" s="76"/>
      <c r="K86" s="76"/>
    </row>
    <row r="87" spans="1:11">
      <c r="A87" s="76"/>
      <c r="B87" s="76"/>
      <c r="C87" s="76"/>
      <c r="D87" s="76"/>
      <c r="E87" s="76"/>
      <c r="F87" s="76"/>
      <c r="G87" s="76"/>
      <c r="H87" s="76"/>
      <c r="I87" s="76"/>
      <c r="J87" s="76"/>
      <c r="K87" s="76"/>
    </row>
    <row r="88" spans="1:11">
      <c r="A88" s="76"/>
      <c r="B88" s="76"/>
      <c r="C88" s="76"/>
      <c r="D88" s="76"/>
      <c r="E88" s="76"/>
      <c r="F88" s="76"/>
      <c r="G88" s="76"/>
      <c r="H88" s="76"/>
      <c r="I88" s="76"/>
      <c r="J88" s="76"/>
      <c r="K88" s="76"/>
    </row>
    <row r="89" spans="1:11">
      <c r="A89" s="76"/>
      <c r="B89" s="76"/>
      <c r="C89" s="76"/>
      <c r="D89" s="76"/>
      <c r="E89" s="76"/>
      <c r="F89" s="76"/>
      <c r="G89" s="76"/>
      <c r="H89" s="76"/>
      <c r="I89" s="76"/>
      <c r="J89" s="76"/>
      <c r="K89" s="76"/>
    </row>
    <row r="90" spans="1:11">
      <c r="A90" s="76"/>
      <c r="B90" s="76"/>
      <c r="C90" s="76"/>
      <c r="D90" s="76"/>
      <c r="E90" s="76"/>
      <c r="F90" s="76"/>
      <c r="G90" s="76"/>
      <c r="H90" s="76"/>
      <c r="I90" s="76"/>
      <c r="J90" s="76"/>
      <c r="K90" s="76"/>
    </row>
    <row r="91" spans="1:11">
      <c r="A91" s="76"/>
      <c r="B91" s="76"/>
      <c r="C91" s="76"/>
      <c r="D91" s="76"/>
      <c r="E91" s="76"/>
      <c r="F91" s="76"/>
      <c r="G91" s="76"/>
      <c r="H91" s="76"/>
      <c r="I91" s="76"/>
      <c r="J91" s="76"/>
      <c r="K91" s="76"/>
    </row>
    <row r="92" spans="1:11">
      <c r="A92" s="76"/>
      <c r="B92" s="76"/>
      <c r="C92" s="76"/>
      <c r="D92" s="76"/>
      <c r="E92" s="76"/>
      <c r="F92" s="76"/>
      <c r="G92" s="76"/>
      <c r="H92" s="76"/>
      <c r="I92" s="76"/>
      <c r="J92" s="76"/>
      <c r="K92" s="76"/>
    </row>
    <row r="93" spans="1:11">
      <c r="A93" s="76"/>
      <c r="B93" s="76"/>
      <c r="C93" s="76"/>
      <c r="D93" s="76"/>
      <c r="E93" s="76"/>
      <c r="F93" s="76"/>
      <c r="G93" s="76"/>
      <c r="H93" s="76"/>
      <c r="I93" s="76"/>
      <c r="J93" s="76"/>
      <c r="K93" s="76"/>
    </row>
    <row r="94" spans="1:11">
      <c r="A94" s="76"/>
      <c r="B94" s="76"/>
      <c r="C94" s="76"/>
      <c r="D94" s="76"/>
      <c r="E94" s="76"/>
      <c r="F94" s="76"/>
      <c r="G94" s="76"/>
      <c r="H94" s="76"/>
      <c r="I94" s="76"/>
      <c r="J94" s="76"/>
      <c r="K94" s="76"/>
    </row>
    <row r="95" spans="1:11">
      <c r="A95" s="76"/>
      <c r="B95" s="76"/>
      <c r="C95" s="76"/>
      <c r="D95" s="76"/>
      <c r="E95" s="76"/>
      <c r="F95" s="76"/>
      <c r="G95" s="76"/>
      <c r="H95" s="76"/>
      <c r="I95" s="76"/>
      <c r="J95" s="76"/>
      <c r="K95" s="76"/>
    </row>
    <row r="96" spans="1:11">
      <c r="A96" s="76"/>
      <c r="B96" s="76"/>
      <c r="C96" s="76"/>
      <c r="D96" s="76"/>
      <c r="E96" s="76"/>
      <c r="F96" s="76"/>
      <c r="G96" s="76"/>
      <c r="H96" s="76"/>
      <c r="I96" s="76"/>
      <c r="J96" s="76"/>
      <c r="K96" s="76"/>
    </row>
    <row r="97" spans="1:11">
      <c r="A97" s="76"/>
      <c r="B97" s="76"/>
      <c r="C97" s="76"/>
      <c r="D97" s="76"/>
      <c r="E97" s="76"/>
      <c r="F97" s="76"/>
      <c r="G97" s="76"/>
      <c r="H97" s="76"/>
      <c r="I97" s="76"/>
      <c r="J97" s="76"/>
      <c r="K97" s="76"/>
    </row>
    <row r="98" spans="1:11">
      <c r="A98" s="76"/>
      <c r="B98" s="76"/>
      <c r="C98" s="76"/>
      <c r="D98" s="76"/>
      <c r="E98" s="76"/>
      <c r="F98" s="76"/>
      <c r="G98" s="76"/>
      <c r="H98" s="76"/>
      <c r="I98" s="76"/>
      <c r="J98" s="76"/>
      <c r="K98" s="76"/>
    </row>
    <row r="99" spans="1:11">
      <c r="A99" s="76"/>
      <c r="B99" s="76"/>
      <c r="C99" s="76"/>
      <c r="D99" s="76"/>
      <c r="E99" s="76"/>
      <c r="F99" s="76"/>
      <c r="G99" s="76"/>
      <c r="H99" s="76"/>
      <c r="I99" s="76"/>
      <c r="J99" s="76"/>
      <c r="K99" s="76"/>
    </row>
    <row r="100" spans="1:11">
      <c r="A100" s="76"/>
      <c r="B100" s="76"/>
      <c r="C100" s="76"/>
      <c r="D100" s="76"/>
      <c r="E100" s="76"/>
      <c r="F100" s="76"/>
      <c r="G100" s="76"/>
      <c r="H100" s="76"/>
      <c r="I100" s="76"/>
      <c r="J100" s="76"/>
      <c r="K100" s="76"/>
    </row>
    <row r="101" spans="1:11">
      <c r="A101" s="76"/>
      <c r="B101" s="76"/>
      <c r="C101" s="76"/>
      <c r="D101" s="76"/>
      <c r="E101" s="76"/>
      <c r="F101" s="76"/>
      <c r="G101" s="76"/>
      <c r="H101" s="76"/>
      <c r="I101" s="76"/>
      <c r="J101" s="76"/>
      <c r="K101" s="76"/>
    </row>
    <row r="102" spans="1:11">
      <c r="A102" s="76"/>
      <c r="B102" s="76"/>
      <c r="C102" s="76"/>
      <c r="D102" s="76"/>
      <c r="E102" s="76"/>
      <c r="F102" s="76"/>
      <c r="G102" s="76"/>
      <c r="H102" s="76"/>
      <c r="I102" s="76"/>
      <c r="J102" s="76"/>
      <c r="K102" s="76"/>
    </row>
    <row r="103" spans="1:11">
      <c r="A103" s="76"/>
      <c r="B103" s="76"/>
      <c r="C103" s="76"/>
      <c r="D103" s="76"/>
      <c r="E103" s="76"/>
      <c r="F103" s="76"/>
      <c r="G103" s="76"/>
      <c r="H103" s="76"/>
      <c r="I103" s="76"/>
      <c r="J103" s="76"/>
      <c r="K103" s="76"/>
    </row>
    <row r="104" spans="1:11">
      <c r="A104" s="76"/>
      <c r="B104" s="76"/>
      <c r="C104" s="76"/>
      <c r="D104" s="76"/>
      <c r="E104" s="76"/>
      <c r="F104" s="76"/>
      <c r="G104" s="76"/>
      <c r="H104" s="76"/>
      <c r="I104" s="76"/>
      <c r="J104" s="76"/>
      <c r="K104" s="76"/>
    </row>
    <row r="105" spans="1:11">
      <c r="A105" s="76"/>
      <c r="B105" s="76"/>
      <c r="C105" s="76"/>
      <c r="D105" s="76"/>
      <c r="E105" s="76"/>
      <c r="F105" s="76"/>
      <c r="G105" s="76"/>
      <c r="H105" s="76"/>
      <c r="I105" s="76"/>
      <c r="J105" s="76"/>
      <c r="K105" s="76"/>
    </row>
    <row r="106" spans="1:11">
      <c r="A106" s="76"/>
      <c r="B106" s="76"/>
      <c r="C106" s="76"/>
      <c r="D106" s="76"/>
      <c r="E106" s="76"/>
      <c r="F106" s="76"/>
      <c r="G106" s="76"/>
      <c r="H106" s="76"/>
      <c r="I106" s="76"/>
      <c r="J106" s="76"/>
      <c r="K106" s="76"/>
    </row>
    <row r="107" spans="1:11">
      <c r="A107" s="76"/>
      <c r="B107" s="76"/>
      <c r="C107" s="76"/>
      <c r="D107" s="76"/>
      <c r="E107" s="76"/>
      <c r="F107" s="76"/>
      <c r="G107" s="76"/>
      <c r="H107" s="76"/>
      <c r="I107" s="76"/>
      <c r="J107" s="76"/>
      <c r="K107" s="76"/>
    </row>
    <row r="108" spans="1:11">
      <c r="A108" s="76"/>
      <c r="B108" s="76"/>
      <c r="C108" s="76"/>
      <c r="D108" s="76"/>
      <c r="E108" s="76"/>
      <c r="F108" s="76"/>
      <c r="G108" s="76"/>
      <c r="H108" s="76"/>
      <c r="I108" s="76"/>
      <c r="J108" s="76"/>
      <c r="K108" s="76"/>
    </row>
    <row r="109" spans="1:11">
      <c r="A109" s="76"/>
      <c r="B109" s="76"/>
      <c r="C109" s="76"/>
      <c r="D109" s="76"/>
      <c r="E109" s="76"/>
      <c r="F109" s="76"/>
      <c r="G109" s="76"/>
      <c r="H109" s="76"/>
      <c r="I109" s="76"/>
      <c r="J109" s="76"/>
      <c r="K109" s="76"/>
    </row>
    <row r="110" spans="1:11">
      <c r="A110" s="76"/>
      <c r="B110" s="76"/>
      <c r="C110" s="76"/>
      <c r="D110" s="76"/>
      <c r="E110" s="76"/>
      <c r="F110" s="76"/>
      <c r="G110" s="76"/>
      <c r="H110" s="76"/>
      <c r="I110" s="76"/>
      <c r="J110" s="76"/>
      <c r="K110" s="76"/>
    </row>
    <row r="111" spans="1:11">
      <c r="A111" s="76"/>
      <c r="B111" s="76"/>
      <c r="C111" s="76"/>
      <c r="D111" s="76"/>
      <c r="E111" s="76"/>
      <c r="F111" s="76"/>
      <c r="G111" s="76"/>
      <c r="H111" s="76"/>
      <c r="I111" s="76"/>
      <c r="J111" s="76"/>
      <c r="K111" s="76"/>
    </row>
    <row r="112" spans="1:11">
      <c r="A112" s="76"/>
      <c r="B112" s="76"/>
      <c r="C112" s="76"/>
      <c r="D112" s="76"/>
      <c r="E112" s="76"/>
      <c r="F112" s="76"/>
      <c r="G112" s="76"/>
      <c r="H112" s="76"/>
      <c r="I112" s="76"/>
      <c r="J112" s="76"/>
      <c r="K112" s="76"/>
    </row>
    <row r="113" spans="1:11">
      <c r="A113" s="76"/>
      <c r="B113" s="76"/>
      <c r="C113" s="76"/>
      <c r="D113" s="76"/>
      <c r="E113" s="76"/>
      <c r="F113" s="76"/>
      <c r="G113" s="76"/>
      <c r="H113" s="76"/>
      <c r="I113" s="76"/>
      <c r="J113" s="76"/>
      <c r="K113" s="76"/>
    </row>
    <row r="114" spans="1:11">
      <c r="A114" s="76"/>
      <c r="B114" s="76"/>
      <c r="C114" s="76"/>
      <c r="D114" s="76"/>
      <c r="E114" s="76"/>
      <c r="F114" s="76"/>
      <c r="G114" s="76"/>
      <c r="H114" s="76"/>
      <c r="I114" s="76"/>
      <c r="J114" s="76"/>
      <c r="K114" s="76"/>
    </row>
    <row r="115" spans="1:11">
      <c r="A115" s="76"/>
      <c r="B115" s="76"/>
      <c r="C115" s="76"/>
      <c r="D115" s="76"/>
      <c r="E115" s="76"/>
      <c r="F115" s="76"/>
      <c r="G115" s="76"/>
      <c r="H115" s="76"/>
      <c r="I115" s="76"/>
      <c r="J115" s="76"/>
      <c r="K115" s="76"/>
    </row>
    <row r="116" spans="1:11">
      <c r="A116" s="76"/>
      <c r="B116" s="76"/>
      <c r="C116" s="76"/>
      <c r="D116" s="76"/>
      <c r="E116" s="76"/>
      <c r="F116" s="76"/>
      <c r="G116" s="76"/>
      <c r="H116" s="76"/>
      <c r="I116" s="76"/>
      <c r="J116" s="76"/>
      <c r="K116" s="76"/>
    </row>
    <row r="117" spans="1:11">
      <c r="A117" s="76"/>
      <c r="B117" s="76"/>
      <c r="C117" s="76"/>
      <c r="D117" s="76"/>
      <c r="E117" s="76"/>
      <c r="F117" s="76"/>
      <c r="G117" s="76"/>
      <c r="H117" s="76"/>
      <c r="I117" s="76"/>
      <c r="J117" s="76"/>
      <c r="K117" s="76"/>
    </row>
    <row r="118" spans="1:11">
      <c r="A118" s="76"/>
      <c r="B118" s="76"/>
      <c r="C118" s="76"/>
      <c r="D118" s="76"/>
      <c r="E118" s="76"/>
      <c r="F118" s="76"/>
      <c r="G118" s="76"/>
      <c r="H118" s="76"/>
      <c r="I118" s="76"/>
      <c r="J118" s="76"/>
      <c r="K118" s="76"/>
    </row>
    <row r="119" spans="1:11">
      <c r="A119" s="76"/>
      <c r="B119" s="76"/>
      <c r="C119" s="76"/>
      <c r="D119" s="76"/>
      <c r="E119" s="76"/>
      <c r="F119" s="76"/>
      <c r="G119" s="76"/>
      <c r="H119" s="76"/>
      <c r="I119" s="76"/>
      <c r="J119" s="76"/>
      <c r="K119" s="76"/>
    </row>
    <row r="120" spans="1:11">
      <c r="A120" s="76"/>
      <c r="B120" s="76"/>
      <c r="C120" s="76"/>
      <c r="D120" s="76"/>
      <c r="E120" s="76"/>
      <c r="F120" s="76"/>
      <c r="G120" s="76"/>
      <c r="H120" s="76"/>
      <c r="I120" s="76"/>
      <c r="J120" s="76"/>
      <c r="K120" s="76"/>
    </row>
    <row r="121" spans="1:11">
      <c r="A121" s="76"/>
      <c r="B121" s="76"/>
      <c r="C121" s="76"/>
      <c r="D121" s="76"/>
      <c r="E121" s="76"/>
      <c r="F121" s="76"/>
      <c r="G121" s="76"/>
      <c r="H121" s="76"/>
      <c r="I121" s="76"/>
      <c r="J121" s="76"/>
      <c r="K121" s="76"/>
    </row>
    <row r="122" spans="1:11">
      <c r="A122" s="76"/>
      <c r="B122" s="76"/>
      <c r="C122" s="76"/>
      <c r="D122" s="76"/>
      <c r="E122" s="76"/>
      <c r="F122" s="76"/>
      <c r="G122" s="76"/>
      <c r="H122" s="76"/>
      <c r="I122" s="76"/>
      <c r="J122" s="76"/>
      <c r="K122" s="76"/>
    </row>
    <row r="123" spans="1:11">
      <c r="A123" s="76"/>
      <c r="B123" s="76"/>
      <c r="C123" s="76"/>
      <c r="D123" s="76"/>
      <c r="E123" s="76"/>
      <c r="F123" s="76"/>
      <c r="G123" s="76"/>
      <c r="H123" s="76"/>
      <c r="I123" s="76"/>
      <c r="J123" s="76"/>
      <c r="K123" s="76"/>
    </row>
    <row r="124" spans="1:11">
      <c r="A124" s="76"/>
      <c r="B124" s="76"/>
      <c r="C124" s="76"/>
      <c r="D124" s="76"/>
      <c r="E124" s="76"/>
      <c r="F124" s="76"/>
      <c r="G124" s="76"/>
      <c r="H124" s="76"/>
      <c r="I124" s="76"/>
      <c r="J124" s="76"/>
      <c r="K124" s="76"/>
    </row>
    <row r="125" spans="1:11">
      <c r="A125" s="76"/>
      <c r="B125" s="76"/>
      <c r="C125" s="76"/>
      <c r="D125" s="76"/>
      <c r="E125" s="76"/>
      <c r="F125" s="76"/>
      <c r="G125" s="76"/>
      <c r="H125" s="76"/>
      <c r="I125" s="76"/>
      <c r="J125" s="76"/>
      <c r="K125" s="76"/>
    </row>
    <row r="126" spans="1:11">
      <c r="A126" s="76"/>
      <c r="B126" s="76"/>
      <c r="C126" s="76"/>
      <c r="D126" s="76"/>
      <c r="E126" s="76"/>
      <c r="F126" s="76"/>
      <c r="G126" s="76"/>
      <c r="H126" s="76"/>
      <c r="I126" s="76"/>
      <c r="J126" s="76"/>
      <c r="K126" s="76"/>
    </row>
    <row r="127" spans="1:11">
      <c r="A127" s="76"/>
      <c r="B127" s="76"/>
      <c r="C127" s="76"/>
      <c r="D127" s="76"/>
      <c r="E127" s="76"/>
      <c r="F127" s="76"/>
      <c r="G127" s="76"/>
      <c r="H127" s="76"/>
      <c r="I127" s="76"/>
      <c r="J127" s="76"/>
      <c r="K127" s="76"/>
    </row>
    <row r="128" spans="1:11">
      <c r="A128" s="76"/>
      <c r="B128" s="76"/>
      <c r="C128" s="76"/>
      <c r="D128" s="76"/>
      <c r="E128" s="76"/>
      <c r="F128" s="76"/>
      <c r="G128" s="76"/>
      <c r="H128" s="76"/>
      <c r="I128" s="76"/>
      <c r="J128" s="76"/>
      <c r="K128" s="76"/>
    </row>
    <row r="129" spans="1:11">
      <c r="A129" s="76"/>
      <c r="B129" s="76"/>
      <c r="C129" s="76"/>
      <c r="D129" s="76"/>
      <c r="E129" s="76"/>
      <c r="F129" s="76"/>
      <c r="G129" s="76"/>
      <c r="H129" s="76"/>
      <c r="I129" s="76"/>
      <c r="J129" s="76"/>
      <c r="K129" s="76"/>
    </row>
    <row r="130" spans="1:11">
      <c r="A130" s="76"/>
      <c r="B130" s="76"/>
      <c r="C130" s="76"/>
      <c r="D130" s="76"/>
      <c r="E130" s="76"/>
      <c r="F130" s="76"/>
      <c r="G130" s="76"/>
      <c r="H130" s="76"/>
      <c r="I130" s="76"/>
      <c r="J130" s="76"/>
      <c r="K130" s="76"/>
    </row>
    <row r="131" spans="1:11">
      <c r="A131" s="76"/>
      <c r="B131" s="76"/>
      <c r="C131" s="76"/>
      <c r="D131" s="76"/>
      <c r="E131" s="76"/>
      <c r="F131" s="76"/>
      <c r="G131" s="76"/>
      <c r="H131" s="76"/>
      <c r="I131" s="76"/>
      <c r="J131" s="76"/>
      <c r="K131" s="76"/>
    </row>
    <row r="132" spans="1:11">
      <c r="A132" s="76"/>
      <c r="B132" s="76"/>
      <c r="C132" s="76"/>
      <c r="D132" s="76"/>
      <c r="E132" s="76"/>
      <c r="F132" s="76"/>
      <c r="G132" s="76"/>
      <c r="H132" s="76"/>
      <c r="I132" s="76"/>
      <c r="J132" s="76"/>
      <c r="K132" s="76"/>
    </row>
    <row r="133" spans="1:11">
      <c r="A133" s="76"/>
      <c r="B133" s="76"/>
      <c r="C133" s="76"/>
      <c r="D133" s="76"/>
      <c r="E133" s="76"/>
      <c r="F133" s="76"/>
      <c r="G133" s="76"/>
      <c r="H133" s="76"/>
      <c r="I133" s="76"/>
      <c r="J133" s="76"/>
      <c r="K133" s="76"/>
    </row>
    <row r="134" spans="1:11">
      <c r="A134" s="76"/>
      <c r="B134" s="76"/>
      <c r="C134" s="76"/>
      <c r="D134" s="76"/>
      <c r="E134" s="76"/>
      <c r="F134" s="76"/>
      <c r="G134" s="76"/>
      <c r="H134" s="76"/>
      <c r="I134" s="76"/>
      <c r="J134" s="76"/>
      <c r="K134" s="76"/>
    </row>
    <row r="135" spans="1:11">
      <c r="A135" s="76"/>
      <c r="B135" s="76"/>
      <c r="C135" s="76"/>
      <c r="D135" s="76"/>
      <c r="E135" s="76"/>
      <c r="F135" s="76"/>
      <c r="G135" s="76"/>
      <c r="H135" s="76"/>
      <c r="I135" s="76"/>
      <c r="J135" s="76"/>
      <c r="K135" s="76"/>
    </row>
    <row r="136" spans="1:11">
      <c r="A136" s="76"/>
      <c r="B136" s="76"/>
      <c r="C136" s="76"/>
      <c r="D136" s="76"/>
      <c r="E136" s="76"/>
      <c r="F136" s="76"/>
      <c r="G136" s="76"/>
      <c r="H136" s="76"/>
      <c r="I136" s="76"/>
      <c r="J136" s="76"/>
      <c r="K136" s="76"/>
    </row>
    <row r="137" spans="1:11">
      <c r="A137" s="76"/>
      <c r="B137" s="76"/>
      <c r="C137" s="76"/>
      <c r="D137" s="76"/>
      <c r="E137" s="76"/>
      <c r="F137" s="76"/>
      <c r="G137" s="76"/>
      <c r="H137" s="76"/>
      <c r="I137" s="76"/>
      <c r="J137" s="76"/>
      <c r="K137" s="76"/>
    </row>
    <row r="138" spans="1:11">
      <c r="A138" s="76"/>
      <c r="B138" s="76"/>
      <c r="C138" s="76"/>
      <c r="D138" s="76"/>
      <c r="E138" s="76"/>
      <c r="F138" s="76"/>
      <c r="G138" s="76"/>
      <c r="H138" s="76"/>
      <c r="I138" s="76"/>
      <c r="J138" s="76"/>
      <c r="K138" s="76"/>
    </row>
    <row r="139" spans="1:11">
      <c r="A139" s="76"/>
      <c r="B139" s="76"/>
      <c r="C139" s="76"/>
      <c r="D139" s="76"/>
      <c r="E139" s="76"/>
      <c r="F139" s="76"/>
      <c r="G139" s="76"/>
      <c r="H139" s="76"/>
      <c r="I139" s="76"/>
      <c r="J139" s="76"/>
      <c r="K139" s="76"/>
    </row>
    <row r="140" spans="1:11">
      <c r="A140" s="76"/>
      <c r="B140" s="76"/>
      <c r="C140" s="76"/>
      <c r="D140" s="76"/>
      <c r="E140" s="76"/>
      <c r="F140" s="76"/>
      <c r="G140" s="76"/>
      <c r="H140" s="76"/>
      <c r="I140" s="76"/>
      <c r="J140" s="76"/>
      <c r="K140" s="76"/>
    </row>
    <row r="141" spans="1:11">
      <c r="A141" s="76"/>
      <c r="B141" s="76"/>
      <c r="C141" s="76"/>
      <c r="D141" s="76"/>
      <c r="E141" s="76"/>
      <c r="F141" s="76"/>
      <c r="G141" s="76"/>
      <c r="H141" s="76"/>
      <c r="I141" s="76"/>
      <c r="J141" s="76"/>
      <c r="K141" s="76"/>
    </row>
    <row r="142" spans="1:11">
      <c r="A142" s="76"/>
      <c r="B142" s="76"/>
      <c r="C142" s="76"/>
      <c r="D142" s="76"/>
      <c r="E142" s="76"/>
      <c r="F142" s="76"/>
      <c r="G142" s="76"/>
      <c r="H142" s="76"/>
      <c r="I142" s="76"/>
      <c r="J142" s="76"/>
      <c r="K142" s="76"/>
    </row>
    <row r="143" spans="1:11">
      <c r="A143" s="76"/>
      <c r="B143" s="76"/>
      <c r="C143" s="76"/>
      <c r="D143" s="76"/>
      <c r="E143" s="76"/>
      <c r="F143" s="76"/>
      <c r="G143" s="76"/>
      <c r="H143" s="76"/>
      <c r="I143" s="76"/>
      <c r="J143" s="76"/>
      <c r="K143" s="76"/>
    </row>
    <row r="144" spans="1:11">
      <c r="A144" s="76"/>
      <c r="B144" s="76"/>
      <c r="C144" s="76"/>
      <c r="D144" s="76"/>
      <c r="E144" s="76"/>
      <c r="F144" s="76"/>
      <c r="G144" s="76"/>
      <c r="H144" s="76"/>
      <c r="I144" s="76"/>
      <c r="J144" s="76"/>
      <c r="K144" s="76"/>
    </row>
    <row r="145" spans="1:11">
      <c r="A145" s="76"/>
      <c r="B145" s="76"/>
      <c r="C145" s="76"/>
      <c r="D145" s="76"/>
      <c r="E145" s="76"/>
      <c r="F145" s="76"/>
      <c r="G145" s="76"/>
      <c r="H145" s="76"/>
      <c r="I145" s="76"/>
      <c r="J145" s="76"/>
      <c r="K145" s="76"/>
    </row>
    <row r="146" spans="1:11">
      <c r="A146" s="76"/>
      <c r="B146" s="76"/>
      <c r="C146" s="76"/>
      <c r="D146" s="76"/>
      <c r="E146" s="76"/>
      <c r="F146" s="76"/>
      <c r="G146" s="76"/>
      <c r="H146" s="76"/>
      <c r="I146" s="76"/>
      <c r="J146" s="76"/>
      <c r="K146" s="76"/>
    </row>
    <row r="147" spans="1:11">
      <c r="A147" s="76"/>
      <c r="B147" s="76"/>
      <c r="C147" s="76"/>
      <c r="D147" s="76"/>
      <c r="E147" s="76"/>
      <c r="F147" s="76"/>
      <c r="G147" s="76"/>
      <c r="H147" s="76"/>
      <c r="I147" s="76"/>
      <c r="J147" s="76"/>
      <c r="K147" s="76"/>
    </row>
    <row r="148" spans="1:11">
      <c r="A148" s="76"/>
      <c r="B148" s="76"/>
      <c r="C148" s="76"/>
      <c r="D148" s="76"/>
      <c r="E148" s="76"/>
      <c r="F148" s="76"/>
      <c r="G148" s="76"/>
      <c r="H148" s="76"/>
      <c r="I148" s="76"/>
      <c r="J148" s="76"/>
      <c r="K148" s="76"/>
    </row>
    <row r="149" spans="1:11">
      <c r="A149" s="76"/>
      <c r="B149" s="76"/>
      <c r="C149" s="76"/>
      <c r="D149" s="76"/>
      <c r="E149" s="76"/>
      <c r="F149" s="76"/>
      <c r="G149" s="76"/>
      <c r="H149" s="76"/>
      <c r="I149" s="76"/>
      <c r="J149" s="76"/>
      <c r="K149" s="76"/>
    </row>
    <row r="150" spans="1:11">
      <c r="A150" s="76"/>
      <c r="B150" s="76"/>
      <c r="C150" s="76"/>
      <c r="D150" s="76"/>
      <c r="E150" s="76"/>
      <c r="F150" s="76"/>
      <c r="G150" s="76"/>
      <c r="H150" s="76"/>
      <c r="I150" s="76"/>
      <c r="J150" s="76"/>
      <c r="K150" s="76"/>
    </row>
    <row r="151" spans="1:11">
      <c r="A151" s="76"/>
      <c r="B151" s="76"/>
      <c r="C151" s="76"/>
      <c r="D151" s="76"/>
      <c r="E151" s="76"/>
      <c r="F151" s="76"/>
      <c r="G151" s="76"/>
      <c r="H151" s="76"/>
      <c r="I151" s="76"/>
      <c r="J151" s="76"/>
      <c r="K151" s="76"/>
    </row>
    <row r="152" spans="1:11">
      <c r="A152" s="76"/>
      <c r="B152" s="76"/>
      <c r="C152" s="76"/>
      <c r="D152" s="76"/>
      <c r="E152" s="76"/>
      <c r="F152" s="76"/>
      <c r="G152" s="76"/>
      <c r="H152" s="76"/>
      <c r="I152" s="76"/>
      <c r="J152" s="76"/>
      <c r="K152" s="76"/>
    </row>
    <row r="153" spans="1:11">
      <c r="A153" s="76"/>
      <c r="B153" s="76"/>
      <c r="C153" s="76"/>
      <c r="D153" s="76"/>
      <c r="E153" s="76"/>
      <c r="F153" s="76"/>
      <c r="G153" s="76"/>
      <c r="H153" s="76"/>
      <c r="I153" s="76"/>
      <c r="J153" s="76"/>
      <c r="K153" s="76"/>
    </row>
    <row r="154" spans="1:11">
      <c r="A154" s="76"/>
      <c r="B154" s="76"/>
      <c r="C154" s="76"/>
      <c r="D154" s="76"/>
      <c r="E154" s="76"/>
      <c r="F154" s="76"/>
      <c r="G154" s="76"/>
      <c r="H154" s="76"/>
      <c r="I154" s="76"/>
      <c r="J154" s="76"/>
      <c r="K154" s="76"/>
    </row>
    <row r="155" spans="1:11">
      <c r="A155" s="76"/>
      <c r="B155" s="76"/>
      <c r="C155" s="76"/>
      <c r="D155" s="76"/>
      <c r="E155" s="76"/>
      <c r="F155" s="76"/>
      <c r="G155" s="76"/>
      <c r="H155" s="76"/>
      <c r="I155" s="76"/>
      <c r="J155" s="76"/>
      <c r="K155" s="76"/>
    </row>
    <row r="156" spans="1:11">
      <c r="A156" s="76"/>
      <c r="B156" s="76"/>
      <c r="C156" s="76"/>
      <c r="D156" s="76"/>
      <c r="E156" s="76"/>
      <c r="F156" s="76"/>
      <c r="G156" s="76"/>
      <c r="H156" s="76"/>
      <c r="I156" s="76"/>
      <c r="J156" s="76"/>
      <c r="K156" s="76"/>
    </row>
    <row r="157" spans="1:11">
      <c r="A157" s="76"/>
      <c r="B157" s="76"/>
      <c r="C157" s="76"/>
      <c r="D157" s="76"/>
      <c r="E157" s="76"/>
      <c r="F157" s="76"/>
      <c r="G157" s="76"/>
      <c r="H157" s="76"/>
      <c r="I157" s="76"/>
      <c r="J157" s="76"/>
      <c r="K157" s="76"/>
    </row>
    <row r="158" spans="1:11">
      <c r="A158" s="76"/>
      <c r="B158" s="76"/>
      <c r="C158" s="76"/>
      <c r="D158" s="76"/>
      <c r="E158" s="76"/>
      <c r="F158" s="76"/>
      <c r="G158" s="76"/>
      <c r="H158" s="76"/>
      <c r="I158" s="76"/>
      <c r="J158" s="76"/>
      <c r="K158" s="76"/>
    </row>
    <row r="159" spans="1:11">
      <c r="A159" s="76"/>
      <c r="B159" s="76"/>
      <c r="C159" s="76"/>
      <c r="D159" s="76"/>
      <c r="E159" s="76"/>
      <c r="F159" s="76"/>
      <c r="G159" s="76"/>
      <c r="H159" s="76"/>
      <c r="I159" s="76"/>
      <c r="J159" s="76"/>
      <c r="K159" s="76"/>
    </row>
    <row r="160" spans="1:11">
      <c r="A160" s="76"/>
      <c r="B160" s="76"/>
      <c r="C160" s="76"/>
      <c r="D160" s="76"/>
      <c r="E160" s="76"/>
      <c r="F160" s="76"/>
      <c r="G160" s="76"/>
      <c r="H160" s="76"/>
      <c r="I160" s="76"/>
      <c r="J160" s="76"/>
      <c r="K160" s="76"/>
    </row>
    <row r="161" spans="1:11">
      <c r="A161" s="76"/>
      <c r="B161" s="76"/>
      <c r="C161" s="76"/>
      <c r="D161" s="76"/>
      <c r="E161" s="76"/>
      <c r="F161" s="76"/>
      <c r="G161" s="76"/>
      <c r="H161" s="76"/>
      <c r="I161" s="76"/>
      <c r="J161" s="76"/>
      <c r="K161" s="76"/>
    </row>
    <row r="162" spans="1:11">
      <c r="A162" s="76"/>
      <c r="B162" s="76"/>
      <c r="C162" s="76"/>
      <c r="D162" s="76"/>
      <c r="E162" s="76"/>
      <c r="F162" s="76"/>
      <c r="G162" s="76"/>
      <c r="H162" s="76"/>
      <c r="I162" s="76"/>
      <c r="J162" s="76"/>
      <c r="K162" s="76"/>
    </row>
    <row r="163" spans="1:11">
      <c r="A163" s="76"/>
      <c r="B163" s="76"/>
      <c r="C163" s="76"/>
      <c r="D163" s="76"/>
      <c r="E163" s="76"/>
      <c r="F163" s="76"/>
      <c r="G163" s="76"/>
      <c r="H163" s="76"/>
      <c r="I163" s="76"/>
      <c r="J163" s="76"/>
      <c r="K163" s="76"/>
    </row>
    <row r="164" spans="1:11">
      <c r="A164" s="76"/>
      <c r="B164" s="76"/>
      <c r="C164" s="76"/>
      <c r="D164" s="76"/>
      <c r="E164" s="76"/>
      <c r="F164" s="76"/>
      <c r="G164" s="76"/>
      <c r="H164" s="76"/>
      <c r="I164" s="76"/>
      <c r="J164" s="76"/>
      <c r="K164" s="76"/>
    </row>
    <row r="165" spans="1:11">
      <c r="A165" s="76"/>
      <c r="B165" s="76"/>
      <c r="C165" s="76"/>
      <c r="D165" s="76"/>
      <c r="E165" s="76"/>
      <c r="F165" s="76"/>
      <c r="G165" s="76"/>
      <c r="H165" s="76"/>
      <c r="I165" s="76"/>
      <c r="J165" s="76"/>
      <c r="K165" s="76"/>
    </row>
    <row r="166" spans="1:11">
      <c r="A166" s="76"/>
      <c r="B166" s="76"/>
      <c r="C166" s="76"/>
      <c r="D166" s="76"/>
      <c r="E166" s="76"/>
      <c r="F166" s="76"/>
      <c r="G166" s="76"/>
      <c r="H166" s="76"/>
      <c r="I166" s="76"/>
      <c r="J166" s="76"/>
      <c r="K166" s="76"/>
    </row>
    <row r="167" spans="1:11">
      <c r="A167" s="76"/>
      <c r="B167" s="76"/>
      <c r="C167" s="76"/>
      <c r="D167" s="76"/>
      <c r="E167" s="76"/>
      <c r="F167" s="76"/>
      <c r="G167" s="76"/>
      <c r="H167" s="76"/>
      <c r="I167" s="76"/>
      <c r="J167" s="76"/>
      <c r="K167" s="76"/>
    </row>
    <row r="168" spans="1:11">
      <c r="A168" s="76"/>
      <c r="B168" s="76"/>
      <c r="C168" s="76"/>
      <c r="D168" s="76"/>
      <c r="E168" s="76"/>
      <c r="F168" s="76"/>
      <c r="G168" s="76"/>
      <c r="H168" s="76"/>
      <c r="I168" s="76"/>
      <c r="J168" s="76"/>
      <c r="K168" s="76"/>
    </row>
    <row r="169" spans="1:11">
      <c r="A169" s="76"/>
      <c r="B169" s="76"/>
      <c r="C169" s="76"/>
      <c r="D169" s="76"/>
      <c r="E169" s="76"/>
      <c r="F169" s="76"/>
      <c r="G169" s="76"/>
      <c r="H169" s="76"/>
      <c r="I169" s="76"/>
      <c r="J169" s="76"/>
      <c r="K169" s="76"/>
    </row>
    <row r="170" spans="1:11">
      <c r="A170" s="76"/>
      <c r="B170" s="76"/>
      <c r="C170" s="76"/>
      <c r="D170" s="76"/>
      <c r="E170" s="76"/>
      <c r="F170" s="76"/>
      <c r="G170" s="76"/>
      <c r="H170" s="76"/>
      <c r="I170" s="76"/>
      <c r="J170" s="76"/>
      <c r="K170" s="76"/>
    </row>
    <row r="171" spans="1:11">
      <c r="A171" s="76"/>
      <c r="B171" s="76"/>
      <c r="C171" s="76"/>
      <c r="D171" s="76"/>
      <c r="E171" s="76"/>
      <c r="F171" s="76"/>
      <c r="G171" s="76"/>
      <c r="H171" s="76"/>
      <c r="I171" s="76"/>
      <c r="J171" s="76"/>
      <c r="K171" s="76"/>
    </row>
    <row r="172" spans="1:11">
      <c r="A172" s="76"/>
      <c r="B172" s="76"/>
      <c r="C172" s="76"/>
      <c r="D172" s="76"/>
      <c r="E172" s="76"/>
      <c r="F172" s="76"/>
      <c r="G172" s="76"/>
      <c r="H172" s="76"/>
      <c r="I172" s="76"/>
      <c r="J172" s="76"/>
      <c r="K172" s="76"/>
    </row>
    <row r="173" spans="1:11">
      <c r="A173" s="76"/>
      <c r="B173" s="76"/>
      <c r="C173" s="76"/>
      <c r="D173" s="76"/>
      <c r="E173" s="76"/>
      <c r="F173" s="76"/>
      <c r="G173" s="76"/>
      <c r="H173" s="76"/>
      <c r="I173" s="76"/>
      <c r="J173" s="76"/>
      <c r="K173" s="76"/>
    </row>
    <row r="174" spans="1:11">
      <c r="A174" s="76"/>
      <c r="B174" s="76"/>
      <c r="C174" s="76"/>
      <c r="D174" s="76"/>
      <c r="E174" s="76"/>
      <c r="F174" s="76"/>
      <c r="G174" s="76"/>
      <c r="H174" s="76"/>
      <c r="I174" s="76"/>
      <c r="J174" s="76"/>
      <c r="K174" s="76"/>
    </row>
    <row r="175" spans="1:11">
      <c r="A175" s="76"/>
      <c r="B175" s="76"/>
      <c r="C175" s="76"/>
      <c r="D175" s="76"/>
      <c r="E175" s="76"/>
      <c r="F175" s="76"/>
      <c r="G175" s="76"/>
      <c r="H175" s="76"/>
      <c r="I175" s="76"/>
      <c r="J175" s="76"/>
      <c r="K175" s="76"/>
    </row>
    <row r="176" spans="1:11">
      <c r="A176" s="76"/>
      <c r="B176" s="76"/>
      <c r="C176" s="76"/>
      <c r="D176" s="76"/>
      <c r="E176" s="76"/>
      <c r="F176" s="76"/>
      <c r="G176" s="76"/>
      <c r="H176" s="76"/>
      <c r="I176" s="76"/>
      <c r="J176" s="76"/>
      <c r="K176" s="76"/>
    </row>
    <row r="177" spans="1:11">
      <c r="A177" s="76"/>
      <c r="B177" s="76"/>
      <c r="C177" s="76"/>
      <c r="D177" s="76"/>
      <c r="E177" s="76"/>
      <c r="F177" s="76"/>
      <c r="G177" s="76"/>
      <c r="H177" s="76"/>
      <c r="I177" s="76"/>
      <c r="J177" s="76"/>
      <c r="K177" s="76"/>
    </row>
    <row r="178" spans="1:11">
      <c r="A178" s="76"/>
      <c r="B178" s="76"/>
      <c r="C178" s="76"/>
      <c r="D178" s="76"/>
      <c r="E178" s="76"/>
      <c r="F178" s="76"/>
      <c r="G178" s="76"/>
      <c r="H178" s="76"/>
      <c r="I178" s="76"/>
      <c r="J178" s="76"/>
      <c r="K178" s="76"/>
    </row>
    <row r="179" spans="1:11">
      <c r="A179" s="76"/>
      <c r="B179" s="76"/>
      <c r="C179" s="76"/>
      <c r="D179" s="76"/>
      <c r="E179" s="76"/>
      <c r="F179" s="76"/>
      <c r="G179" s="76"/>
      <c r="H179" s="76"/>
      <c r="I179" s="76"/>
      <c r="J179" s="76"/>
      <c r="K179" s="76"/>
    </row>
    <row r="180" spans="1:11">
      <c r="A180" s="76"/>
      <c r="B180" s="76"/>
      <c r="C180" s="76"/>
      <c r="D180" s="76"/>
      <c r="E180" s="76"/>
      <c r="F180" s="76"/>
      <c r="G180" s="76"/>
      <c r="H180" s="76"/>
      <c r="I180" s="76"/>
      <c r="J180" s="76"/>
      <c r="K180" s="76"/>
    </row>
    <row r="181" spans="1:11">
      <c r="A181" s="76"/>
      <c r="B181" s="76"/>
      <c r="C181" s="76"/>
      <c r="D181" s="76"/>
      <c r="E181" s="76"/>
      <c r="F181" s="76"/>
      <c r="G181" s="76"/>
      <c r="H181" s="76"/>
      <c r="I181" s="76"/>
      <c r="J181" s="76"/>
      <c r="K181" s="76"/>
    </row>
    <row r="182" spans="1:11">
      <c r="A182" s="76"/>
      <c r="B182" s="76"/>
      <c r="C182" s="76"/>
      <c r="D182" s="76"/>
      <c r="E182" s="76"/>
      <c r="F182" s="76"/>
      <c r="G182" s="76"/>
      <c r="H182" s="76"/>
      <c r="I182" s="76"/>
      <c r="J182" s="76"/>
      <c r="K182" s="76"/>
    </row>
    <row r="183" spans="1:11">
      <c r="A183" s="76"/>
      <c r="B183" s="76"/>
      <c r="C183" s="76"/>
      <c r="D183" s="76"/>
      <c r="E183" s="76"/>
      <c r="F183" s="76"/>
      <c r="G183" s="76"/>
      <c r="H183" s="76"/>
      <c r="I183" s="76"/>
      <c r="J183" s="76"/>
      <c r="K183" s="76"/>
    </row>
    <row r="184" spans="1:11">
      <c r="A184" s="76"/>
      <c r="B184" s="76"/>
      <c r="C184" s="76"/>
      <c r="D184" s="76"/>
      <c r="E184" s="76"/>
      <c r="F184" s="76"/>
      <c r="G184" s="76"/>
      <c r="H184" s="76"/>
      <c r="I184" s="76"/>
      <c r="J184" s="76"/>
      <c r="K184" s="76"/>
    </row>
    <row r="185" spans="1:11">
      <c r="A185" s="76"/>
      <c r="B185" s="76"/>
      <c r="C185" s="76"/>
      <c r="D185" s="76"/>
      <c r="E185" s="76"/>
      <c r="F185" s="76"/>
      <c r="G185" s="76"/>
      <c r="H185" s="76"/>
      <c r="I185" s="76"/>
      <c r="J185" s="76"/>
      <c r="K185" s="76"/>
    </row>
    <row r="186" spans="1:11">
      <c r="A186" s="76"/>
      <c r="B186" s="76"/>
      <c r="C186" s="76"/>
      <c r="D186" s="76"/>
      <c r="E186" s="76"/>
      <c r="F186" s="76"/>
      <c r="G186" s="76"/>
      <c r="H186" s="76"/>
      <c r="I186" s="76"/>
      <c r="J186" s="76"/>
      <c r="K186" s="76"/>
    </row>
    <row r="187" spans="1:11">
      <c r="A187" s="76"/>
      <c r="B187" s="76"/>
      <c r="C187" s="76"/>
      <c r="D187" s="76"/>
      <c r="E187" s="76"/>
      <c r="F187" s="76"/>
      <c r="G187" s="76"/>
      <c r="H187" s="76"/>
      <c r="I187" s="76"/>
      <c r="J187" s="76"/>
      <c r="K187" s="76"/>
    </row>
    <row r="188" spans="1:11">
      <c r="A188" s="76"/>
      <c r="B188" s="76"/>
      <c r="C188" s="76"/>
      <c r="D188" s="76"/>
      <c r="E188" s="76"/>
      <c r="F188" s="76"/>
      <c r="G188" s="76"/>
      <c r="H188" s="76"/>
      <c r="I188" s="76"/>
      <c r="J188" s="76"/>
      <c r="K188" s="76"/>
    </row>
    <row r="189" spans="1:11">
      <c r="A189" s="76"/>
      <c r="B189" s="76"/>
      <c r="C189" s="76"/>
      <c r="D189" s="76"/>
      <c r="E189" s="76"/>
      <c r="F189" s="76"/>
      <c r="G189" s="76"/>
      <c r="H189" s="76"/>
      <c r="I189" s="76"/>
      <c r="J189" s="76"/>
      <c r="K189" s="76"/>
    </row>
    <row r="190" spans="1:11">
      <c r="A190" s="76"/>
      <c r="B190" s="76"/>
      <c r="C190" s="76"/>
      <c r="D190" s="76"/>
      <c r="E190" s="76"/>
      <c r="F190" s="76"/>
      <c r="G190" s="76"/>
      <c r="H190" s="76"/>
      <c r="I190" s="76"/>
      <c r="J190" s="76"/>
      <c r="K190" s="76"/>
    </row>
    <row r="191" spans="1:11">
      <c r="A191" s="76"/>
      <c r="B191" s="76"/>
      <c r="C191" s="76"/>
      <c r="D191" s="76"/>
      <c r="E191" s="76"/>
      <c r="F191" s="76"/>
      <c r="G191" s="76"/>
      <c r="H191" s="76"/>
      <c r="I191" s="76"/>
      <c r="J191" s="76"/>
      <c r="K191" s="76"/>
    </row>
    <row r="192" spans="1:11">
      <c r="A192" s="76"/>
      <c r="B192" s="76"/>
      <c r="C192" s="76"/>
      <c r="D192" s="76"/>
      <c r="E192" s="76"/>
      <c r="F192" s="76"/>
      <c r="G192" s="76"/>
      <c r="H192" s="76"/>
      <c r="I192" s="76"/>
      <c r="J192" s="76"/>
      <c r="K192" s="76"/>
    </row>
    <row r="193" spans="1:11">
      <c r="A193" s="76"/>
      <c r="B193" s="76"/>
      <c r="C193" s="76"/>
      <c r="D193" s="76"/>
      <c r="E193" s="76"/>
      <c r="F193" s="76"/>
      <c r="G193" s="76"/>
      <c r="H193" s="76"/>
      <c r="I193" s="76"/>
      <c r="J193" s="76"/>
      <c r="K193" s="76"/>
    </row>
    <row r="194" spans="1:11">
      <c r="A194" s="76"/>
      <c r="B194" s="76"/>
      <c r="C194" s="76"/>
      <c r="D194" s="76"/>
      <c r="E194" s="76"/>
      <c r="F194" s="76"/>
      <c r="G194" s="76"/>
      <c r="H194" s="76"/>
      <c r="I194" s="76"/>
      <c r="J194" s="76"/>
      <c r="K194" s="76"/>
    </row>
    <row r="195" spans="1:11">
      <c r="A195" s="76"/>
      <c r="B195" s="76"/>
      <c r="C195" s="76"/>
      <c r="D195" s="76"/>
      <c r="E195" s="76"/>
      <c r="F195" s="76"/>
      <c r="G195" s="76"/>
      <c r="H195" s="76"/>
      <c r="I195" s="76"/>
      <c r="J195" s="76"/>
      <c r="K195" s="76"/>
    </row>
    <row r="196" spans="1:11">
      <c r="A196" s="76"/>
      <c r="B196" s="76"/>
      <c r="C196" s="76"/>
      <c r="D196" s="76"/>
      <c r="E196" s="76"/>
      <c r="F196" s="76"/>
      <c r="G196" s="76"/>
      <c r="H196" s="76"/>
      <c r="I196" s="76"/>
      <c r="J196" s="76"/>
      <c r="K196" s="76"/>
    </row>
    <row r="197" spans="1:11">
      <c r="A197" s="76"/>
      <c r="B197" s="76"/>
      <c r="C197" s="76"/>
      <c r="D197" s="76"/>
      <c r="E197" s="76"/>
      <c r="G197" s="76"/>
      <c r="H197" s="76"/>
      <c r="I197" s="76"/>
      <c r="J197" s="76"/>
      <c r="K197" s="76"/>
    </row>
    <row r="198" spans="1:11">
      <c r="A198" s="76"/>
      <c r="B198" s="76"/>
      <c r="C198" s="76"/>
      <c r="D198" s="76"/>
      <c r="E198" s="76"/>
      <c r="G198" s="76"/>
      <c r="H198" s="76"/>
      <c r="I198" s="76"/>
      <c r="J198" s="76"/>
      <c r="K198" s="76"/>
    </row>
    <row r="199" spans="1:11">
      <c r="A199" s="76"/>
      <c r="B199" s="76"/>
      <c r="C199" s="76"/>
      <c r="D199" s="76"/>
      <c r="E199" s="76"/>
      <c r="G199" s="76"/>
      <c r="H199" s="76"/>
      <c r="I199" s="76"/>
      <c r="J199" s="76"/>
      <c r="K199" s="76"/>
    </row>
    <row r="200" spans="1:11">
      <c r="A200" s="76"/>
      <c r="B200" s="76"/>
      <c r="C200" s="76"/>
      <c r="D200" s="76"/>
      <c r="E200" s="76"/>
      <c r="G200" s="76"/>
      <c r="H200" s="76"/>
      <c r="I200" s="76"/>
      <c r="J200" s="76"/>
      <c r="K200" s="76"/>
    </row>
    <row r="201" spans="1:11">
      <c r="A201" s="76"/>
      <c r="B201" s="76"/>
      <c r="C201" s="76"/>
      <c r="D201" s="76"/>
      <c r="E201" s="76"/>
      <c r="G201" s="76"/>
      <c r="H201" s="76"/>
      <c r="I201" s="76"/>
      <c r="J201" s="76"/>
      <c r="K201" s="76"/>
    </row>
    <row r="202" spans="1:11">
      <c r="A202" s="76"/>
      <c r="B202" s="76"/>
      <c r="C202" s="76"/>
      <c r="D202" s="76"/>
      <c r="E202" s="76"/>
      <c r="G202" s="76"/>
      <c r="H202" s="76"/>
      <c r="I202" s="76"/>
      <c r="J202" s="76"/>
      <c r="K202" s="76"/>
    </row>
    <row r="203" spans="1:11">
      <c r="A203" s="76"/>
      <c r="B203" s="76"/>
      <c r="C203" s="76"/>
      <c r="D203" s="76"/>
      <c r="E203" s="76"/>
      <c r="G203" s="76"/>
      <c r="H203" s="76"/>
      <c r="I203" s="76"/>
      <c r="J203" s="76"/>
      <c r="K203" s="76"/>
    </row>
    <row r="204" spans="1:11">
      <c r="A204" s="76"/>
      <c r="B204" s="76"/>
      <c r="C204" s="76"/>
      <c r="D204" s="76"/>
      <c r="E204" s="76"/>
      <c r="G204" s="76"/>
      <c r="H204" s="76"/>
      <c r="I204" s="76"/>
      <c r="J204" s="76"/>
      <c r="K204" s="76"/>
    </row>
    <row r="205" spans="1:11">
      <c r="A205" s="76"/>
      <c r="B205" s="76"/>
      <c r="C205" s="76"/>
      <c r="D205" s="76"/>
      <c r="E205" s="76"/>
      <c r="G205" s="76"/>
      <c r="H205" s="76"/>
      <c r="I205" s="76"/>
      <c r="J205" s="76"/>
      <c r="K205" s="76"/>
    </row>
    <row r="206" spans="1:11">
      <c r="A206" s="76"/>
      <c r="B206" s="76"/>
      <c r="C206" s="76"/>
      <c r="D206" s="76"/>
      <c r="E206" s="76"/>
      <c r="G206" s="76"/>
      <c r="H206" s="76"/>
      <c r="I206" s="76"/>
      <c r="J206" s="76"/>
      <c r="K206" s="76"/>
    </row>
    <row r="207" spans="1:11">
      <c r="A207" s="76"/>
      <c r="B207" s="76"/>
      <c r="C207" s="76"/>
      <c r="D207" s="76"/>
      <c r="E207" s="76"/>
      <c r="G207" s="76"/>
      <c r="H207" s="76"/>
      <c r="I207" s="76"/>
      <c r="J207" s="76"/>
      <c r="K207" s="76"/>
    </row>
    <row r="208" spans="1:11">
      <c r="A208" s="76"/>
      <c r="B208" s="76"/>
      <c r="C208" s="76"/>
      <c r="D208" s="76"/>
      <c r="E208" s="76"/>
      <c r="G208" s="76"/>
      <c r="H208" s="76"/>
      <c r="I208" s="76"/>
      <c r="J208" s="76"/>
      <c r="K208" s="76"/>
    </row>
    <row r="209" spans="1:11">
      <c r="A209" s="76"/>
      <c r="B209" s="76"/>
      <c r="C209" s="76"/>
      <c r="D209" s="76"/>
      <c r="E209" s="76"/>
      <c r="G209" s="76"/>
      <c r="H209" s="76"/>
      <c r="I209" s="76"/>
      <c r="J209" s="76"/>
      <c r="K209" s="76"/>
    </row>
    <row r="210" spans="1:11">
      <c r="A210" s="76"/>
      <c r="B210" s="76"/>
      <c r="C210" s="76"/>
      <c r="D210" s="76"/>
      <c r="E210" s="76"/>
      <c r="G210" s="76"/>
      <c r="H210" s="76"/>
      <c r="I210" s="76"/>
      <c r="J210" s="76"/>
      <c r="K210" s="76"/>
    </row>
    <row r="211" spans="1:11">
      <c r="A211" s="76"/>
      <c r="B211" s="76"/>
      <c r="C211" s="76"/>
      <c r="D211" s="76"/>
      <c r="E211" s="76"/>
      <c r="G211" s="76"/>
      <c r="H211" s="76"/>
      <c r="I211" s="76"/>
      <c r="J211" s="76"/>
      <c r="K211" s="76"/>
    </row>
    <row r="212" spans="1:11">
      <c r="A212" s="76"/>
      <c r="B212" s="76"/>
      <c r="C212" s="76"/>
      <c r="D212" s="76"/>
      <c r="E212" s="76"/>
      <c r="G212" s="76"/>
      <c r="H212" s="76"/>
      <c r="I212" s="76"/>
      <c r="J212" s="76"/>
      <c r="K212" s="76"/>
    </row>
    <row r="213" spans="1:11">
      <c r="A213" s="76"/>
      <c r="B213" s="76"/>
      <c r="C213" s="76"/>
      <c r="D213" s="76"/>
      <c r="E213" s="76"/>
      <c r="G213" s="76"/>
      <c r="H213" s="76"/>
      <c r="I213" s="76"/>
      <c r="J213" s="76"/>
      <c r="K213" s="76"/>
    </row>
    <row r="214" spans="1:11">
      <c r="A214" s="76"/>
      <c r="B214" s="76"/>
      <c r="C214" s="76"/>
      <c r="D214" s="76"/>
      <c r="E214" s="76"/>
      <c r="G214" s="76"/>
      <c r="H214" s="76"/>
      <c r="I214" s="76"/>
      <c r="J214" s="76"/>
      <c r="K214" s="76"/>
    </row>
    <row r="215" spans="1:11">
      <c r="A215" s="76"/>
      <c r="B215" s="76"/>
      <c r="C215" s="76"/>
      <c r="D215" s="76"/>
      <c r="E215" s="76"/>
      <c r="G215" s="76"/>
      <c r="H215" s="76"/>
      <c r="I215" s="76"/>
      <c r="J215" s="76"/>
      <c r="K215" s="76"/>
    </row>
    <row r="216" spans="1:11">
      <c r="A216" s="76"/>
      <c r="B216" s="76"/>
      <c r="C216" s="76"/>
      <c r="D216" s="76"/>
      <c r="E216" s="76"/>
      <c r="G216" s="76"/>
      <c r="H216" s="76"/>
      <c r="I216" s="76"/>
      <c r="J216" s="76"/>
      <c r="K216" s="76"/>
    </row>
    <row r="217" spans="1:11">
      <c r="A217" s="76"/>
      <c r="B217" s="76"/>
      <c r="C217" s="76"/>
      <c r="D217" s="76"/>
      <c r="E217" s="76"/>
      <c r="G217" s="76"/>
      <c r="H217" s="76"/>
      <c r="I217" s="76"/>
      <c r="J217" s="76"/>
      <c r="K217" s="76"/>
    </row>
    <row r="218" spans="1:11">
      <c r="A218" s="76"/>
      <c r="B218" s="76"/>
      <c r="C218" s="76"/>
      <c r="D218" s="76"/>
      <c r="E218" s="76"/>
      <c r="G218" s="76"/>
      <c r="H218" s="76"/>
      <c r="I218" s="76"/>
      <c r="J218" s="76"/>
      <c r="K218" s="76"/>
    </row>
    <row r="219" spans="1:11">
      <c r="A219" s="76"/>
      <c r="B219" s="76"/>
      <c r="C219" s="76"/>
      <c r="D219" s="76"/>
      <c r="E219" s="76"/>
      <c r="G219" s="76"/>
      <c r="H219" s="76"/>
      <c r="I219" s="76"/>
      <c r="J219" s="76"/>
      <c r="K219" s="76"/>
    </row>
    <row r="220" spans="1:11">
      <c r="A220" s="76"/>
      <c r="B220" s="76"/>
      <c r="C220" s="76"/>
      <c r="D220" s="76"/>
      <c r="E220" s="76"/>
      <c r="G220" s="76"/>
      <c r="H220" s="76"/>
      <c r="I220" s="76"/>
      <c r="J220" s="76"/>
      <c r="K220" s="76"/>
    </row>
    <row r="221" spans="1:11">
      <c r="A221" s="76"/>
      <c r="B221" s="76"/>
      <c r="C221" s="76"/>
      <c r="D221" s="76"/>
      <c r="E221" s="76"/>
      <c r="G221" s="76"/>
      <c r="H221" s="76"/>
      <c r="I221" s="76"/>
      <c r="J221" s="76"/>
      <c r="K221" s="76"/>
    </row>
    <row r="222" spans="1:11">
      <c r="A222" s="76"/>
      <c r="B222" s="76"/>
      <c r="C222" s="76"/>
      <c r="D222" s="76"/>
      <c r="E222" s="76"/>
      <c r="G222" s="76"/>
      <c r="H222" s="76"/>
      <c r="I222" s="76"/>
      <c r="J222" s="76"/>
      <c r="K222" s="76"/>
    </row>
    <row r="223" spans="1:11">
      <c r="A223" s="76"/>
      <c r="B223" s="76"/>
      <c r="C223" s="76"/>
      <c r="D223" s="76"/>
      <c r="E223" s="76"/>
      <c r="G223" s="76"/>
      <c r="H223" s="76"/>
      <c r="I223" s="76"/>
      <c r="J223" s="76"/>
      <c r="K223" s="76"/>
    </row>
    <row r="224" spans="1:11">
      <c r="A224" s="76"/>
      <c r="B224" s="76"/>
      <c r="C224" s="76"/>
      <c r="D224" s="76"/>
      <c r="E224" s="76"/>
      <c r="G224" s="76"/>
      <c r="H224" s="76"/>
      <c r="I224" s="76"/>
      <c r="J224" s="76"/>
      <c r="K224" s="76"/>
    </row>
    <row r="225" spans="1:11">
      <c r="A225" s="76"/>
      <c r="B225" s="76"/>
      <c r="C225" s="76"/>
      <c r="D225" s="76"/>
      <c r="E225" s="76"/>
      <c r="G225" s="76"/>
      <c r="H225" s="76"/>
      <c r="I225" s="76"/>
      <c r="J225" s="76"/>
      <c r="K225" s="76"/>
    </row>
    <row r="226" spans="1:11">
      <c r="A226" s="76"/>
      <c r="B226" s="76"/>
      <c r="C226" s="76"/>
      <c r="D226" s="76"/>
      <c r="E226" s="76"/>
      <c r="G226" s="76"/>
      <c r="H226" s="76"/>
      <c r="I226" s="76"/>
      <c r="J226" s="76"/>
      <c r="K226" s="76"/>
    </row>
    <row r="227" spans="1:11">
      <c r="A227" s="76"/>
      <c r="B227" s="76"/>
      <c r="C227" s="76"/>
      <c r="D227" s="76"/>
      <c r="E227" s="76"/>
      <c r="G227" s="76"/>
      <c r="H227" s="76"/>
      <c r="I227" s="76"/>
      <c r="J227" s="76"/>
      <c r="K227" s="76"/>
    </row>
    <row r="228" spans="1:11">
      <c r="A228" s="76"/>
      <c r="B228" s="76"/>
      <c r="C228" s="76"/>
      <c r="D228" s="76"/>
      <c r="E228" s="76"/>
      <c r="G228" s="76"/>
      <c r="H228" s="76"/>
      <c r="I228" s="76"/>
      <c r="J228" s="76"/>
      <c r="K228" s="76"/>
    </row>
    <row r="229" spans="1:11">
      <c r="A229" s="76"/>
      <c r="B229" s="76"/>
      <c r="C229" s="76"/>
      <c r="D229" s="76"/>
      <c r="E229" s="76"/>
      <c r="G229" s="76"/>
      <c r="H229" s="76"/>
      <c r="I229" s="76"/>
      <c r="J229" s="76"/>
      <c r="K229" s="76"/>
    </row>
    <row r="230" spans="1:11">
      <c r="A230" s="76"/>
      <c r="B230" s="76"/>
      <c r="C230" s="76"/>
      <c r="D230" s="76"/>
      <c r="E230" s="76"/>
      <c r="G230" s="76"/>
      <c r="H230" s="76"/>
      <c r="I230" s="76"/>
      <c r="J230" s="76"/>
      <c r="K230" s="76"/>
    </row>
    <row r="231" spans="1:11">
      <c r="A231" s="76"/>
      <c r="B231" s="76"/>
      <c r="C231" s="76"/>
      <c r="D231" s="76"/>
      <c r="E231" s="76"/>
      <c r="G231" s="76"/>
      <c r="H231" s="76"/>
      <c r="I231" s="76"/>
      <c r="J231" s="76"/>
      <c r="K231" s="76"/>
    </row>
    <row r="232" spans="1:11">
      <c r="A232" s="76"/>
      <c r="B232" s="76"/>
      <c r="C232" s="76"/>
      <c r="D232" s="76"/>
      <c r="E232" s="76"/>
      <c r="G232" s="76"/>
      <c r="H232" s="76"/>
      <c r="I232" s="76"/>
      <c r="J232" s="76"/>
      <c r="K232" s="76"/>
    </row>
    <row r="233" spans="1:11">
      <c r="A233" s="76"/>
      <c r="B233" s="76"/>
      <c r="C233" s="76"/>
      <c r="D233" s="76"/>
      <c r="E233" s="76"/>
      <c r="G233" s="76"/>
      <c r="H233" s="76"/>
      <c r="I233" s="76"/>
      <c r="J233" s="76"/>
      <c r="K233" s="76"/>
    </row>
    <row r="234" spans="1:11">
      <c r="A234" s="76"/>
      <c r="B234" s="76"/>
      <c r="C234" s="76"/>
      <c r="D234" s="76"/>
      <c r="E234" s="76"/>
      <c r="G234" s="76"/>
      <c r="H234" s="76"/>
      <c r="I234" s="76"/>
      <c r="J234" s="76"/>
      <c r="K234" s="76"/>
    </row>
    <row r="235" spans="1:11">
      <c r="A235" s="76"/>
      <c r="B235" s="76"/>
      <c r="C235" s="76"/>
      <c r="D235" s="76"/>
      <c r="E235" s="76"/>
      <c r="G235" s="76"/>
      <c r="H235" s="76"/>
      <c r="I235" s="76"/>
      <c r="J235" s="76"/>
      <c r="K235" s="76"/>
    </row>
    <row r="236" spans="1:11">
      <c r="A236" s="76"/>
      <c r="B236" s="76"/>
      <c r="C236" s="76"/>
      <c r="D236" s="76"/>
      <c r="E236" s="76"/>
      <c r="G236" s="76"/>
      <c r="H236" s="76"/>
      <c r="I236" s="76"/>
      <c r="J236" s="76"/>
      <c r="K236" s="76"/>
    </row>
    <row r="237" spans="1:11">
      <c r="A237" s="76"/>
      <c r="B237" s="76"/>
      <c r="C237" s="76"/>
      <c r="D237" s="76"/>
      <c r="E237" s="76"/>
      <c r="G237" s="76"/>
      <c r="H237" s="76"/>
      <c r="I237" s="76"/>
      <c r="J237" s="76"/>
      <c r="K237" s="76"/>
    </row>
    <row r="238" spans="1:11">
      <c r="A238" s="76"/>
      <c r="B238" s="76"/>
      <c r="C238" s="76"/>
      <c r="D238" s="76"/>
      <c r="E238" s="76"/>
      <c r="G238" s="76"/>
      <c r="H238" s="76"/>
      <c r="I238" s="76"/>
      <c r="J238" s="76"/>
      <c r="K238" s="76"/>
    </row>
    <row r="239" spans="1:11">
      <c r="A239" s="76"/>
      <c r="B239" s="76"/>
      <c r="C239" s="76"/>
      <c r="D239" s="76"/>
      <c r="E239" s="76"/>
      <c r="G239" s="76"/>
      <c r="H239" s="76"/>
      <c r="I239" s="76"/>
      <c r="J239" s="76"/>
      <c r="K239" s="76"/>
    </row>
    <row r="240" spans="1:11">
      <c r="A240" s="76"/>
      <c r="B240" s="76"/>
      <c r="C240" s="76"/>
      <c r="D240" s="76"/>
      <c r="E240" s="76"/>
      <c r="G240" s="76"/>
      <c r="H240" s="76"/>
      <c r="I240" s="76"/>
      <c r="J240" s="76"/>
      <c r="K240" s="76"/>
    </row>
    <row r="241" spans="1:11">
      <c r="A241" s="76"/>
      <c r="B241" s="76"/>
      <c r="C241" s="76"/>
      <c r="D241" s="76"/>
      <c r="E241" s="76"/>
      <c r="G241" s="76"/>
      <c r="H241" s="76"/>
      <c r="I241" s="76"/>
      <c r="J241" s="76"/>
      <c r="K241" s="76"/>
    </row>
    <row r="242" spans="1:11">
      <c r="A242" s="76"/>
      <c r="B242" s="76"/>
      <c r="C242" s="76"/>
      <c r="D242" s="76"/>
      <c r="E242" s="76"/>
      <c r="G242" s="76"/>
      <c r="H242" s="76"/>
      <c r="I242" s="76"/>
      <c r="J242" s="76"/>
      <c r="K242" s="76"/>
    </row>
    <row r="243" spans="1:11">
      <c r="A243" s="76"/>
      <c r="B243" s="76"/>
      <c r="C243" s="76"/>
      <c r="D243" s="76"/>
      <c r="E243" s="76"/>
      <c r="G243" s="76"/>
      <c r="H243" s="76"/>
      <c r="I243" s="76"/>
      <c r="J243" s="76"/>
      <c r="K243" s="76"/>
    </row>
    <row r="244" spans="1:11">
      <c r="A244" s="76"/>
      <c r="B244" s="76"/>
      <c r="C244" s="76"/>
      <c r="D244" s="76"/>
      <c r="E244" s="76"/>
      <c r="G244" s="76"/>
      <c r="H244" s="76"/>
      <c r="I244" s="76"/>
      <c r="J244" s="76"/>
      <c r="K244" s="76"/>
    </row>
    <row r="245" spans="1:11">
      <c r="A245" s="76"/>
      <c r="B245" s="76"/>
      <c r="C245" s="76"/>
      <c r="D245" s="76"/>
      <c r="E245" s="76"/>
      <c r="G245" s="76"/>
      <c r="H245" s="76"/>
      <c r="I245" s="76"/>
      <c r="J245" s="76"/>
      <c r="K245" s="76"/>
    </row>
    <row r="246" spans="1:11">
      <c r="A246" s="76"/>
      <c r="B246" s="76"/>
      <c r="C246" s="76"/>
      <c r="D246" s="76"/>
      <c r="E246" s="76"/>
      <c r="G246" s="76"/>
      <c r="H246" s="76"/>
      <c r="I246" s="76"/>
      <c r="J246" s="76"/>
      <c r="K246" s="76"/>
    </row>
    <row r="247" spans="1:11">
      <c r="A247" s="76"/>
      <c r="B247" s="76"/>
      <c r="C247" s="76"/>
      <c r="D247" s="76"/>
      <c r="E247" s="76"/>
      <c r="G247" s="76"/>
      <c r="H247" s="76"/>
      <c r="I247" s="76"/>
      <c r="J247" s="76"/>
      <c r="K247" s="76"/>
    </row>
    <row r="248" spans="1:11">
      <c r="A248" s="76"/>
      <c r="B248" s="76"/>
      <c r="C248" s="76"/>
      <c r="D248" s="76"/>
      <c r="E248" s="76"/>
      <c r="G248" s="76"/>
      <c r="H248" s="76"/>
      <c r="I248" s="76"/>
      <c r="J248" s="76"/>
      <c r="K248" s="76"/>
    </row>
    <row r="249" spans="1:11">
      <c r="A249" s="76"/>
      <c r="B249" s="76"/>
      <c r="C249" s="76"/>
      <c r="D249" s="76"/>
      <c r="E249" s="76"/>
      <c r="G249" s="76"/>
      <c r="H249" s="76"/>
      <c r="I249" s="76"/>
      <c r="J249" s="76"/>
      <c r="K249" s="76"/>
    </row>
    <row r="250" spans="1:11">
      <c r="A250" s="76"/>
      <c r="B250" s="76"/>
      <c r="C250" s="76"/>
      <c r="D250" s="76"/>
      <c r="E250" s="76"/>
      <c r="G250" s="76"/>
      <c r="H250" s="76"/>
      <c r="I250" s="76"/>
      <c r="J250" s="76"/>
      <c r="K250" s="76"/>
    </row>
    <row r="251" spans="1:11">
      <c r="A251" s="76"/>
      <c r="B251" s="76"/>
      <c r="C251" s="76"/>
      <c r="D251" s="76"/>
      <c r="E251" s="76"/>
      <c r="G251" s="76"/>
      <c r="H251" s="76"/>
      <c r="I251" s="76"/>
      <c r="J251" s="76"/>
      <c r="K251" s="76"/>
    </row>
    <row r="252" spans="1:11">
      <c r="A252" s="76"/>
      <c r="B252" s="76"/>
      <c r="C252" s="76"/>
      <c r="D252" s="76"/>
      <c r="E252" s="76"/>
      <c r="G252" s="76"/>
      <c r="H252" s="76"/>
      <c r="I252" s="76"/>
      <c r="J252" s="76"/>
      <c r="K252" s="76"/>
    </row>
    <row r="253" spans="1:11">
      <c r="A253" s="76"/>
      <c r="B253" s="76"/>
      <c r="C253" s="76"/>
      <c r="D253" s="76"/>
      <c r="E253" s="76"/>
      <c r="G253" s="76"/>
      <c r="H253" s="76"/>
      <c r="I253" s="76"/>
      <c r="J253" s="76"/>
      <c r="K253" s="76"/>
    </row>
    <row r="254" spans="1:11">
      <c r="A254" s="76"/>
      <c r="B254" s="76"/>
      <c r="C254" s="76"/>
      <c r="D254" s="76"/>
      <c r="E254" s="76"/>
      <c r="G254" s="76"/>
      <c r="H254" s="76"/>
      <c r="I254" s="76"/>
      <c r="J254" s="76"/>
      <c r="K254" s="76"/>
    </row>
    <row r="255" spans="1:11">
      <c r="A255" s="76"/>
      <c r="B255" s="76"/>
      <c r="C255" s="76"/>
      <c r="D255" s="76"/>
      <c r="E255" s="76"/>
      <c r="G255" s="76"/>
      <c r="H255" s="76"/>
      <c r="I255" s="76"/>
      <c r="J255" s="76"/>
      <c r="K255" s="76"/>
    </row>
    <row r="256" spans="1:11">
      <c r="A256" s="76"/>
      <c r="B256" s="76"/>
      <c r="C256" s="76"/>
      <c r="D256" s="76"/>
      <c r="E256" s="76"/>
      <c r="G256" s="76"/>
      <c r="H256" s="76"/>
      <c r="I256" s="76"/>
      <c r="J256" s="76"/>
      <c r="K256" s="76"/>
    </row>
    <row r="257" spans="1:11">
      <c r="A257" s="76"/>
      <c r="B257" s="76"/>
      <c r="C257" s="76"/>
      <c r="D257" s="76"/>
      <c r="E257" s="76"/>
      <c r="G257" s="76"/>
      <c r="H257" s="76"/>
      <c r="I257" s="76"/>
      <c r="J257" s="76"/>
      <c r="K257" s="76"/>
    </row>
    <row r="258" spans="1:11">
      <c r="A258" s="76"/>
      <c r="B258" s="76"/>
      <c r="C258" s="76"/>
      <c r="D258" s="76"/>
      <c r="E258" s="76"/>
      <c r="G258" s="76"/>
      <c r="H258" s="76"/>
      <c r="I258" s="76"/>
      <c r="J258" s="76"/>
      <c r="K258" s="76"/>
    </row>
    <row r="259" spans="1:11">
      <c r="A259" s="76"/>
      <c r="B259" s="76"/>
      <c r="C259" s="76"/>
      <c r="D259" s="76"/>
      <c r="E259" s="76"/>
      <c r="G259" s="76"/>
      <c r="H259" s="76"/>
      <c r="I259" s="76"/>
      <c r="J259" s="76"/>
      <c r="K259" s="76"/>
    </row>
  </sheetData>
  <conditionalFormatting sqref="J1">
    <cfRule type="containsText" dxfId="10" priority="2" operator="containsText" text="Errors">
      <formula>NOT(ISERROR(SEARCH("Errors",J1)))</formula>
    </cfRule>
  </conditionalFormatting>
  <conditionalFormatting sqref="H1">
    <cfRule type="containsText" dxfId="9" priority="1" operator="containsText" text="Errors">
      <formula>NOT(ISERROR(SEARCH("Errors",H1)))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O196"/>
  <sheetViews>
    <sheetView topLeftCell="A50" workbookViewId="0">
      <selection activeCell="K56" sqref="K56"/>
    </sheetView>
  </sheetViews>
  <sheetFormatPr defaultColWidth="8.88671875" defaultRowHeight="13.2"/>
  <cols>
    <col min="1" max="1" width="30.6640625" style="2" customWidth="1"/>
    <col min="2" max="2" width="15.6640625" style="2" customWidth="1"/>
    <col min="3" max="3" width="15.6640625" style="2" hidden="1" customWidth="1"/>
    <col min="4" max="6" width="15.6640625" style="2" customWidth="1"/>
    <col min="7" max="7" width="15.6640625" style="2" hidden="1" customWidth="1"/>
    <col min="8" max="12" width="15.6640625" style="2" customWidth="1"/>
    <col min="13" max="14" width="25.6640625" style="2" customWidth="1"/>
    <col min="15" max="16384" width="8.88671875" style="2"/>
  </cols>
  <sheetData>
    <row r="1" spans="1:15">
      <c r="A1" s="197" t="s">
        <v>1033</v>
      </c>
      <c r="B1" s="198"/>
      <c r="D1" s="188" t="str">
        <f>IF('Compliance Issues'!C3="x","Errors exist, see the Compliance Issues tab.","")</f>
        <v>Errors exist, see the Compliance Issues tab.</v>
      </c>
      <c r="E1" s="188"/>
      <c r="G1" s="188"/>
      <c r="H1" s="188"/>
      <c r="I1" s="188"/>
      <c r="J1" s="188"/>
      <c r="K1" s="188"/>
      <c r="L1" s="188"/>
    </row>
    <row r="2" spans="1:15" ht="15.6">
      <c r="A2" s="10" t="str">
        <f>'180B IIIB'!A2</f>
        <v>Dane</v>
      </c>
      <c r="B2" s="8" t="s">
        <v>4</v>
      </c>
      <c r="D2" s="179" t="str">
        <f>LOOKUP(B2,Date,'Addl Info'!B9:B9)</f>
        <v>2021 BUDGET</v>
      </c>
      <c r="E2" s="189">
        <f ca="1">IF(D2="Non-Submission Period",0,LOOKUP(A2,CAUTAU,Allocations!J4:J6))</f>
        <v>191160</v>
      </c>
      <c r="G2" s="179"/>
      <c r="H2" s="188"/>
      <c r="I2" s="188"/>
      <c r="K2" s="190"/>
    </row>
    <row r="3" spans="1:15">
      <c r="A3" s="188"/>
      <c r="B3" s="192"/>
      <c r="C3" s="192"/>
      <c r="D3" s="242" t="s">
        <v>917</v>
      </c>
      <c r="E3" s="191">
        <f ca="1">E2-I62</f>
        <v>0</v>
      </c>
      <c r="G3" s="188"/>
      <c r="H3" s="192"/>
      <c r="I3" s="192"/>
      <c r="J3" s="192"/>
      <c r="K3" s="192"/>
      <c r="L3" s="188"/>
    </row>
    <row r="4" spans="1:15">
      <c r="A4" s="188"/>
      <c r="B4" s="192"/>
      <c r="C4" s="192"/>
      <c r="D4" s="188"/>
      <c r="E4" s="188"/>
      <c r="G4" s="188"/>
      <c r="H4" s="192"/>
      <c r="I4" s="192"/>
      <c r="J4" s="192"/>
      <c r="K4" s="192"/>
      <c r="L4" s="188"/>
    </row>
    <row r="5" spans="1:15">
      <c r="A5" s="193"/>
      <c r="B5" s="194"/>
      <c r="C5" s="194"/>
      <c r="D5" s="188"/>
      <c r="E5" s="188"/>
      <c r="G5" s="188"/>
      <c r="H5" s="194"/>
      <c r="I5" s="194"/>
      <c r="J5" s="194"/>
      <c r="K5" s="194"/>
      <c r="L5" s="188"/>
    </row>
    <row r="6" spans="1:15" ht="77.099999999999994" customHeight="1">
      <c r="A6" s="195" t="s">
        <v>918</v>
      </c>
      <c r="B6" s="195" t="s">
        <v>955</v>
      </c>
      <c r="C6" s="195" t="s">
        <v>987</v>
      </c>
      <c r="D6" s="195" t="s">
        <v>919</v>
      </c>
      <c r="E6" s="195" t="s">
        <v>920</v>
      </c>
      <c r="F6" s="195" t="s">
        <v>971</v>
      </c>
      <c r="G6" s="195" t="s">
        <v>987</v>
      </c>
      <c r="H6" s="195" t="s">
        <v>921</v>
      </c>
      <c r="I6" s="195" t="s">
        <v>965</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IF(AND(N7&gt;0,I7=0),"x","")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IF(AND(N8&gt;0,I8=0),"x","")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249" t="s">
        <v>928</v>
      </c>
      <c r="B18" s="222"/>
      <c r="C18" s="222"/>
      <c r="D18" s="222"/>
      <c r="E18" s="222"/>
      <c r="F18" s="222"/>
      <c r="G18" s="222"/>
      <c r="H18" s="222"/>
      <c r="I18" s="222"/>
      <c r="J18" s="222"/>
      <c r="K18" s="222"/>
      <c r="L18" s="222"/>
      <c r="M18" s="140">
        <f t="shared" si="0"/>
        <v>0</v>
      </c>
      <c r="N18" s="140">
        <f t="shared" si="1"/>
        <v>0</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249" t="s">
        <v>935</v>
      </c>
      <c r="B31" s="222"/>
      <c r="C31" s="222"/>
      <c r="D31" s="222"/>
      <c r="E31" s="222"/>
      <c r="F31" s="222"/>
      <c r="G31" s="222"/>
      <c r="H31" s="222"/>
      <c r="I31" s="222"/>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3" t="s">
        <v>985</v>
      </c>
      <c r="B49" s="222"/>
      <c r="C49" s="222"/>
      <c r="D49" s="139"/>
      <c r="E49" s="139"/>
      <c r="F49" s="222"/>
      <c r="G49" s="222"/>
      <c r="H49" s="139"/>
      <c r="I49" s="139">
        <v>19116</v>
      </c>
      <c r="J49" s="139"/>
      <c r="K49" s="139"/>
      <c r="L49" s="139"/>
      <c r="M49" s="140">
        <f t="shared" si="3"/>
        <v>19116</v>
      </c>
      <c r="N49" s="140">
        <f t="shared" si="4"/>
        <v>19116</v>
      </c>
      <c r="O49" s="301" t="str">
        <f t="shared" si="2"/>
        <v/>
      </c>
    </row>
    <row r="50" spans="1:15" ht="26.1" customHeight="1">
      <c r="A50" s="243" t="s">
        <v>984</v>
      </c>
      <c r="B50" s="222"/>
      <c r="C50" s="222"/>
      <c r="D50" s="139"/>
      <c r="E50" s="139"/>
      <c r="F50" s="139"/>
      <c r="G50" s="222"/>
      <c r="H50" s="139"/>
      <c r="I50" s="139">
        <v>13000</v>
      </c>
      <c r="J50" s="139"/>
      <c r="K50" s="139"/>
      <c r="L50" s="139"/>
      <c r="M50" s="140">
        <f t="shared" si="3"/>
        <v>13000</v>
      </c>
      <c r="N50" s="140">
        <f t="shared" si="4"/>
        <v>13000</v>
      </c>
      <c r="O50" s="301" t="str">
        <f t="shared" si="2"/>
        <v/>
      </c>
    </row>
    <row r="51" spans="1:15" ht="26.1" customHeight="1">
      <c r="A51" s="243" t="s">
        <v>983</v>
      </c>
      <c r="B51" s="222"/>
      <c r="C51" s="222"/>
      <c r="D51" s="139"/>
      <c r="E51" s="139"/>
      <c r="F51" s="139"/>
      <c r="G51" s="222"/>
      <c r="H51" s="139"/>
      <c r="I51" s="139">
        <v>500</v>
      </c>
      <c r="J51" s="139"/>
      <c r="K51" s="139"/>
      <c r="L51" s="139"/>
      <c r="M51" s="140">
        <f t="shared" si="3"/>
        <v>500</v>
      </c>
      <c r="N51" s="140">
        <f t="shared" si="4"/>
        <v>500</v>
      </c>
      <c r="O51" s="301" t="str">
        <f t="shared" si="2"/>
        <v/>
      </c>
    </row>
    <row r="52" spans="1:15" ht="26.1" customHeight="1">
      <c r="A52" s="243" t="s">
        <v>982</v>
      </c>
      <c r="B52" s="222"/>
      <c r="C52" s="222"/>
      <c r="D52" s="139"/>
      <c r="E52" s="139"/>
      <c r="F52" s="139"/>
      <c r="G52" s="222"/>
      <c r="H52" s="139"/>
      <c r="I52" s="139">
        <v>15000</v>
      </c>
      <c r="J52" s="139"/>
      <c r="K52" s="139"/>
      <c r="L52" s="139"/>
      <c r="M52" s="140">
        <f t="shared" si="3"/>
        <v>15000</v>
      </c>
      <c r="N52" s="140">
        <f t="shared" si="4"/>
        <v>15000</v>
      </c>
      <c r="O52" s="301" t="str">
        <f t="shared" si="2"/>
        <v/>
      </c>
    </row>
    <row r="53" spans="1:15" ht="26.1" customHeight="1">
      <c r="A53" s="243" t="s">
        <v>981</v>
      </c>
      <c r="B53" s="222"/>
      <c r="C53" s="222"/>
      <c r="D53" s="139"/>
      <c r="E53" s="139"/>
      <c r="F53" s="139"/>
      <c r="G53" s="222"/>
      <c r="H53" s="139"/>
      <c r="I53" s="139">
        <v>72000</v>
      </c>
      <c r="J53" s="139"/>
      <c r="K53" s="139"/>
      <c r="L53" s="139"/>
      <c r="M53" s="140">
        <f t="shared" si="3"/>
        <v>72000</v>
      </c>
      <c r="N53" s="140">
        <f t="shared" si="4"/>
        <v>72000</v>
      </c>
      <c r="O53" s="301" t="str">
        <f t="shared" si="2"/>
        <v/>
      </c>
    </row>
    <row r="54" spans="1:15" ht="26.1" customHeight="1">
      <c r="A54" s="243" t="s">
        <v>980</v>
      </c>
      <c r="B54" s="222"/>
      <c r="C54" s="222"/>
      <c r="D54" s="139"/>
      <c r="E54" s="139"/>
      <c r="F54" s="139"/>
      <c r="G54" s="222"/>
      <c r="H54" s="139"/>
      <c r="I54" s="139">
        <v>10000</v>
      </c>
      <c r="J54" s="139"/>
      <c r="K54" s="139"/>
      <c r="L54" s="139"/>
      <c r="M54" s="140">
        <f t="shared" si="3"/>
        <v>10000</v>
      </c>
      <c r="N54" s="140">
        <f t="shared" si="4"/>
        <v>10000</v>
      </c>
      <c r="O54" s="301" t="str">
        <f t="shared" si="2"/>
        <v/>
      </c>
    </row>
    <row r="55" spans="1:15" ht="26.1" customHeight="1">
      <c r="A55" s="243" t="s">
        <v>979</v>
      </c>
      <c r="B55" s="222"/>
      <c r="C55" s="222"/>
      <c r="D55" s="139"/>
      <c r="E55" s="139"/>
      <c r="F55" s="139"/>
      <c r="G55" s="222"/>
      <c r="H55" s="139"/>
      <c r="I55" s="139">
        <v>6000</v>
      </c>
      <c r="J55" s="139"/>
      <c r="K55" s="139"/>
      <c r="L55" s="139"/>
      <c r="M55" s="140">
        <f t="shared" si="3"/>
        <v>6000</v>
      </c>
      <c r="N55" s="140">
        <f t="shared" si="4"/>
        <v>6000</v>
      </c>
      <c r="O55" s="301" t="str">
        <f t="shared" si="2"/>
        <v/>
      </c>
    </row>
    <row r="56" spans="1:15" ht="26.1" customHeight="1">
      <c r="A56" s="243" t="s">
        <v>978</v>
      </c>
      <c r="B56" s="222"/>
      <c r="C56" s="222"/>
      <c r="D56" s="139"/>
      <c r="E56" s="139"/>
      <c r="F56" s="139"/>
      <c r="G56" s="222"/>
      <c r="H56" s="139"/>
      <c r="I56" s="139">
        <v>4000</v>
      </c>
      <c r="J56" s="139"/>
      <c r="K56" s="139"/>
      <c r="L56" s="139"/>
      <c r="M56" s="140">
        <f t="shared" si="3"/>
        <v>4000</v>
      </c>
      <c r="N56" s="140">
        <f t="shared" si="4"/>
        <v>4000</v>
      </c>
      <c r="O56" s="301" t="str">
        <f t="shared" si="2"/>
        <v/>
      </c>
    </row>
    <row r="57" spans="1:15" ht="26.1" customHeight="1">
      <c r="A57" s="243" t="s">
        <v>977</v>
      </c>
      <c r="B57" s="222"/>
      <c r="C57" s="222"/>
      <c r="D57" s="139"/>
      <c r="E57" s="139"/>
      <c r="F57" s="222"/>
      <c r="G57" s="222"/>
      <c r="H57" s="139"/>
      <c r="I57" s="139">
        <v>25772</v>
      </c>
      <c r="J57" s="139"/>
      <c r="K57" s="139"/>
      <c r="L57" s="139"/>
      <c r="M57" s="140">
        <f t="shared" si="3"/>
        <v>25772</v>
      </c>
      <c r="N57" s="140">
        <f t="shared" si="4"/>
        <v>25772</v>
      </c>
      <c r="O57" s="301" t="str">
        <f t="shared" si="2"/>
        <v/>
      </c>
    </row>
    <row r="58" spans="1:15" ht="26.1" customHeight="1">
      <c r="A58" s="243" t="s">
        <v>976</v>
      </c>
      <c r="B58" s="222"/>
      <c r="C58" s="222"/>
      <c r="D58" s="139"/>
      <c r="E58" s="139"/>
      <c r="F58" s="139"/>
      <c r="G58" s="222"/>
      <c r="H58" s="139"/>
      <c r="I58" s="139"/>
      <c r="J58" s="139"/>
      <c r="K58" s="139"/>
      <c r="L58" s="139"/>
      <c r="M58" s="140">
        <f t="shared" si="3"/>
        <v>0</v>
      </c>
      <c r="N58" s="140">
        <f t="shared" si="4"/>
        <v>0</v>
      </c>
      <c r="O58" s="301" t="str">
        <f t="shared" si="2"/>
        <v/>
      </c>
    </row>
    <row r="59" spans="1:15" ht="26.1" customHeight="1">
      <c r="A59" s="243" t="s">
        <v>975</v>
      </c>
      <c r="B59" s="222"/>
      <c r="C59" s="222"/>
      <c r="D59" s="139"/>
      <c r="E59" s="139"/>
      <c r="F59" s="139"/>
      <c r="G59" s="222"/>
      <c r="H59" s="139"/>
      <c r="I59" s="139">
        <v>25772</v>
      </c>
      <c r="J59" s="139"/>
      <c r="K59" s="139"/>
      <c r="L59" s="139"/>
      <c r="M59" s="140">
        <f t="shared" si="3"/>
        <v>25772</v>
      </c>
      <c r="N59" s="140">
        <f t="shared" si="4"/>
        <v>25772</v>
      </c>
      <c r="O59" s="301" t="str">
        <f t="shared" si="2"/>
        <v/>
      </c>
    </row>
    <row r="60" spans="1:15" ht="26.1" customHeight="1">
      <c r="A60" s="245" t="s">
        <v>973</v>
      </c>
      <c r="B60" s="222"/>
      <c r="C60" s="222"/>
      <c r="D60" s="139"/>
      <c r="E60" s="139"/>
      <c r="F60" s="139"/>
      <c r="G60" s="222"/>
      <c r="H60" s="139"/>
      <c r="I60" s="139"/>
      <c r="J60" s="139"/>
      <c r="K60" s="139"/>
      <c r="L60" s="139"/>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0</v>
      </c>
      <c r="C62" s="141">
        <f t="shared" ref="C62:L62" si="5">+SUM(C7:C61)</f>
        <v>0</v>
      </c>
      <c r="D62" s="141">
        <f t="shared" si="5"/>
        <v>0</v>
      </c>
      <c r="E62" s="141">
        <f t="shared" si="5"/>
        <v>0</v>
      </c>
      <c r="F62" s="141">
        <f t="shared" si="5"/>
        <v>0</v>
      </c>
      <c r="G62" s="141">
        <f t="shared" si="5"/>
        <v>0</v>
      </c>
      <c r="H62" s="141">
        <f t="shared" si="5"/>
        <v>0</v>
      </c>
      <c r="I62" s="141">
        <f t="shared" si="5"/>
        <v>191160</v>
      </c>
      <c r="J62" s="141">
        <f t="shared" si="5"/>
        <v>0</v>
      </c>
      <c r="K62" s="141">
        <f t="shared" si="5"/>
        <v>0</v>
      </c>
      <c r="L62" s="141">
        <f t="shared" si="5"/>
        <v>0</v>
      </c>
      <c r="M62" s="140">
        <f t="shared" si="3"/>
        <v>191160</v>
      </c>
      <c r="N62" s="140">
        <f t="shared" si="4"/>
        <v>191160</v>
      </c>
    </row>
    <row r="63" spans="1:15">
      <c r="A63" s="76"/>
      <c r="B63" s="138"/>
      <c r="C63" s="138"/>
      <c r="D63" s="138"/>
      <c r="E63" s="138"/>
      <c r="F63" s="76"/>
      <c r="G63" s="138"/>
      <c r="H63" s="138"/>
      <c r="I63" s="138"/>
      <c r="J63" s="138"/>
      <c r="K63" s="138"/>
      <c r="L63" s="138"/>
    </row>
    <row r="64" spans="1:15">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conditionalFormatting sqref="D1">
    <cfRule type="containsText" dxfId="8" priority="1" operator="containsText" text="Errors">
      <formula>NOT(ISERROR(SEARCH("Errors",D1)))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8" tint="0.39997558519241921"/>
  </sheetPr>
  <dimension ref="A1:P196"/>
  <sheetViews>
    <sheetView workbookViewId="0">
      <selection activeCell="H12" sqref="H12"/>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7" width="15.6640625" style="2" hidden="1" customWidth="1"/>
    <col min="8" max="12" width="15.6640625" style="2" customWidth="1"/>
    <col min="13" max="14" width="25.6640625" style="2" customWidth="1"/>
    <col min="15" max="16384" width="8.88671875" style="2"/>
  </cols>
  <sheetData>
    <row r="1" spans="1:16">
      <c r="A1" s="197" t="s">
        <v>951</v>
      </c>
      <c r="B1" s="198"/>
      <c r="D1" s="188" t="str">
        <f>IF('Compliance Issues'!F3="x","Errors exist, see the Compliance Issues tab.","")</f>
        <v>Errors exist, see the Compliance Issues tab.</v>
      </c>
      <c r="E1" s="188"/>
      <c r="G1" s="188"/>
      <c r="H1" s="188"/>
      <c r="I1" s="188"/>
      <c r="J1" s="188"/>
      <c r="K1" s="188"/>
      <c r="L1" s="188"/>
    </row>
    <row r="2" spans="1:16" ht="15.6">
      <c r="A2" s="10" t="str">
        <f>'180B IIIB'!A2</f>
        <v>Dane</v>
      </c>
      <c r="B2" s="8" t="s">
        <v>4</v>
      </c>
      <c r="D2" s="179" t="str">
        <f>LOOKUP(B2,Date,'Addl Info'!B9:B9)</f>
        <v>2021 BUDGET</v>
      </c>
      <c r="E2" s="189">
        <f ca="1">IF(D2="Non-Submission Period",0,LOOKUP(A2,CAUTAU,Allocations!I4:I6))</f>
        <v>13702</v>
      </c>
      <c r="G2" s="179"/>
      <c r="H2" s="188"/>
      <c r="I2" s="188"/>
      <c r="K2" s="190"/>
    </row>
    <row r="3" spans="1:16">
      <c r="A3" s="188"/>
      <c r="B3" s="192"/>
      <c r="C3" s="192"/>
      <c r="D3" s="242" t="s">
        <v>917</v>
      </c>
      <c r="E3" s="191">
        <f ca="1">E2-I62</f>
        <v>0</v>
      </c>
      <c r="G3" s="188"/>
      <c r="H3" s="192"/>
      <c r="I3" s="192"/>
      <c r="J3" s="192"/>
      <c r="K3" s="192"/>
      <c r="L3" s="188"/>
    </row>
    <row r="4" spans="1:16">
      <c r="A4" s="188"/>
      <c r="B4" s="192"/>
      <c r="C4" s="192"/>
      <c r="D4" s="188"/>
      <c r="E4" s="188"/>
      <c r="G4" s="188"/>
      <c r="H4" s="192"/>
      <c r="I4" s="192"/>
      <c r="J4" s="192"/>
      <c r="K4" s="192"/>
      <c r="L4" s="188"/>
    </row>
    <row r="5" spans="1:16">
      <c r="A5" s="193"/>
      <c r="B5" s="194"/>
      <c r="C5" s="194"/>
      <c r="D5" s="188"/>
      <c r="E5" s="188"/>
      <c r="G5" s="188"/>
      <c r="H5" s="194"/>
      <c r="I5" s="194"/>
      <c r="J5" s="194"/>
      <c r="K5" s="194"/>
      <c r="L5" s="188"/>
    </row>
    <row r="6" spans="1:16" ht="77.099999999999994" customHeight="1">
      <c r="A6" s="195" t="s">
        <v>918</v>
      </c>
      <c r="B6" s="195" t="s">
        <v>955</v>
      </c>
      <c r="C6" s="195" t="s">
        <v>987</v>
      </c>
      <c r="D6" s="195" t="s">
        <v>919</v>
      </c>
      <c r="E6" s="195" t="s">
        <v>920</v>
      </c>
      <c r="F6" s="195" t="s">
        <v>987</v>
      </c>
      <c r="G6" s="195" t="s">
        <v>987</v>
      </c>
      <c r="H6" s="195" t="s">
        <v>921</v>
      </c>
      <c r="I6" s="195" t="s">
        <v>1030</v>
      </c>
      <c r="J6" s="195" t="s">
        <v>922</v>
      </c>
      <c r="K6" s="195" t="s">
        <v>923</v>
      </c>
      <c r="L6" s="195" t="s">
        <v>924</v>
      </c>
      <c r="M6" s="195" t="s">
        <v>966</v>
      </c>
      <c r="N6" s="195" t="s">
        <v>967</v>
      </c>
    </row>
    <row r="7" spans="1:16"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IF(AND(N7&gt;0,I7=0),"x","")</f>
        <v/>
      </c>
      <c r="P7" s="301" t="str">
        <f>IF(AND(N7&gt;0,'180B IIIB'!B18=0,'180B IIIC1'!B7=0,'180B IIIC2'!B7=0),"x","")</f>
        <v/>
      </c>
    </row>
    <row r="8" spans="1:16" ht="26.1" customHeight="1">
      <c r="A8" s="90" t="s">
        <v>171</v>
      </c>
      <c r="B8" s="222"/>
      <c r="C8" s="222"/>
      <c r="D8" s="139"/>
      <c r="E8" s="139"/>
      <c r="F8" s="222"/>
      <c r="G8" s="222"/>
      <c r="H8" s="222"/>
      <c r="I8" s="139"/>
      <c r="J8" s="222"/>
      <c r="K8" s="222"/>
      <c r="L8" s="222"/>
      <c r="M8" s="140">
        <f t="shared" si="0"/>
        <v>0</v>
      </c>
      <c r="N8" s="140">
        <f t="shared" si="1"/>
        <v>0</v>
      </c>
      <c r="O8" s="301" t="str">
        <f t="shared" ref="O8:O61" si="2">IF(AND(N8&gt;0,I8=0),"x","")</f>
        <v/>
      </c>
      <c r="P8" s="301" t="str">
        <f>IF(AND(N8&gt;0,'180B IIIB'!B8=0,'180B IIIC1'!B8=0,'180B IIIC2'!B8=0),"x","")</f>
        <v/>
      </c>
    </row>
    <row r="9" spans="1:16" ht="26.1" customHeight="1">
      <c r="A9" s="90" t="s">
        <v>179</v>
      </c>
      <c r="B9" s="222"/>
      <c r="C9" s="222"/>
      <c r="D9" s="139"/>
      <c r="E9" s="139"/>
      <c r="F9" s="222"/>
      <c r="G9" s="222"/>
      <c r="H9" s="222"/>
      <c r="I9" s="139"/>
      <c r="J9" s="222"/>
      <c r="K9" s="222"/>
      <c r="L9" s="222"/>
      <c r="M9" s="140">
        <f t="shared" si="0"/>
        <v>0</v>
      </c>
      <c r="N9" s="140">
        <f t="shared" si="1"/>
        <v>0</v>
      </c>
      <c r="O9" s="301" t="str">
        <f t="shared" si="2"/>
        <v/>
      </c>
      <c r="P9" s="301" t="str">
        <f>IF(AND(N9&gt;0,'180B IIIB'!B9=0,'180B IIIC1'!B9=0,'180B IIIC2'!B9=0),"x","")</f>
        <v/>
      </c>
    </row>
    <row r="10" spans="1:16" ht="26.1" customHeight="1">
      <c r="A10" s="90" t="s">
        <v>187</v>
      </c>
      <c r="B10" s="222"/>
      <c r="C10" s="222"/>
      <c r="D10" s="139"/>
      <c r="E10" s="139"/>
      <c r="F10" s="222"/>
      <c r="G10" s="222"/>
      <c r="H10" s="222"/>
      <c r="I10" s="139"/>
      <c r="J10" s="222"/>
      <c r="K10" s="222"/>
      <c r="L10" s="222"/>
      <c r="M10" s="140">
        <f t="shared" si="0"/>
        <v>0</v>
      </c>
      <c r="N10" s="140">
        <f t="shared" si="1"/>
        <v>0</v>
      </c>
      <c r="O10" s="301" t="str">
        <f t="shared" si="2"/>
        <v/>
      </c>
      <c r="P10" s="301" t="str">
        <f>IF(AND(N10&gt;0,'180B IIIB'!B10=0,'180B IIIC1'!B10=0,'180B IIIC2'!B10=0),"x","")</f>
        <v/>
      </c>
    </row>
    <row r="11" spans="1:16" ht="26.1" customHeight="1">
      <c r="A11" s="134" t="s">
        <v>925</v>
      </c>
      <c r="B11" s="222"/>
      <c r="C11" s="222"/>
      <c r="D11" s="139">
        <v>1523</v>
      </c>
      <c r="E11" s="139"/>
      <c r="F11" s="222"/>
      <c r="G11" s="222"/>
      <c r="H11" s="222"/>
      <c r="I11" s="139">
        <v>13702</v>
      </c>
      <c r="J11" s="222"/>
      <c r="K11" s="222"/>
      <c r="L11" s="222"/>
      <c r="M11" s="140">
        <f t="shared" si="0"/>
        <v>15225</v>
      </c>
      <c r="N11" s="140">
        <f t="shared" si="1"/>
        <v>15225</v>
      </c>
      <c r="O11" s="301" t="str">
        <f t="shared" si="2"/>
        <v/>
      </c>
      <c r="P11" s="301" t="str">
        <f>IF(AND(N11&gt;0,'180B IIIB'!B11=0,'180B IIIC1'!B11=0,'180B IIIC2'!B11=0),"x","")</f>
        <v/>
      </c>
    </row>
    <row r="12" spans="1:16" ht="26.1" customHeight="1">
      <c r="A12" s="90" t="s">
        <v>218</v>
      </c>
      <c r="B12" s="222"/>
      <c r="C12" s="222"/>
      <c r="D12" s="139"/>
      <c r="E12" s="139"/>
      <c r="F12" s="222"/>
      <c r="G12" s="222"/>
      <c r="H12" s="222"/>
      <c r="I12" s="139"/>
      <c r="J12" s="222"/>
      <c r="K12" s="222"/>
      <c r="L12" s="222"/>
      <c r="M12" s="140">
        <f t="shared" si="0"/>
        <v>0</v>
      </c>
      <c r="N12" s="140">
        <f t="shared" si="1"/>
        <v>0</v>
      </c>
      <c r="O12" s="301" t="str">
        <f t="shared" si="2"/>
        <v/>
      </c>
      <c r="P12" s="301" t="str">
        <f>IF(AND(N12&gt;0,'180B IIIB'!B12=0,'180B IIIC1'!B12=0,'180B IIIC2'!B12=0),"x","")</f>
        <v/>
      </c>
    </row>
    <row r="13" spans="1:16" ht="26.1" customHeight="1">
      <c r="A13" s="90" t="s">
        <v>222</v>
      </c>
      <c r="B13" s="222"/>
      <c r="C13" s="222"/>
      <c r="D13" s="139"/>
      <c r="E13" s="139"/>
      <c r="F13" s="222"/>
      <c r="G13" s="222"/>
      <c r="H13" s="222"/>
      <c r="I13" s="139"/>
      <c r="J13" s="222"/>
      <c r="K13" s="222"/>
      <c r="L13" s="222"/>
      <c r="M13" s="140">
        <f t="shared" si="0"/>
        <v>0</v>
      </c>
      <c r="N13" s="140">
        <f t="shared" si="1"/>
        <v>0</v>
      </c>
      <c r="O13" s="301" t="str">
        <f t="shared" si="2"/>
        <v/>
      </c>
      <c r="P13" s="301" t="str">
        <f>IF(AND(N13&gt;0,'180B IIIB'!B13=0,'180B IIIC1'!B13=0,'180B IIIC2'!B13=0),"x","")</f>
        <v/>
      </c>
    </row>
    <row r="14" spans="1:16" ht="26.1" customHeight="1">
      <c r="A14" s="134" t="s">
        <v>224</v>
      </c>
      <c r="B14" s="222"/>
      <c r="C14" s="222"/>
      <c r="D14" s="139"/>
      <c r="E14" s="139"/>
      <c r="F14" s="222"/>
      <c r="G14" s="222"/>
      <c r="H14" s="222"/>
      <c r="I14" s="139"/>
      <c r="J14" s="222"/>
      <c r="K14" s="222"/>
      <c r="L14" s="222"/>
      <c r="M14" s="140">
        <f t="shared" si="0"/>
        <v>0</v>
      </c>
      <c r="N14" s="140">
        <f t="shared" si="1"/>
        <v>0</v>
      </c>
      <c r="O14" s="301" t="str">
        <f t="shared" si="2"/>
        <v/>
      </c>
      <c r="P14" s="301" t="str">
        <f>IF(AND(N14&gt;0,'180B IIIB'!B14=0,'180B IIIC1'!B14=0,'180B IIIC2'!B14=0),"x","")</f>
        <v/>
      </c>
    </row>
    <row r="15" spans="1:16" ht="26.1" customHeight="1">
      <c r="A15" s="90" t="s">
        <v>926</v>
      </c>
      <c r="B15" s="222"/>
      <c r="C15" s="222"/>
      <c r="D15" s="139"/>
      <c r="E15" s="139"/>
      <c r="F15" s="222"/>
      <c r="G15" s="222"/>
      <c r="H15" s="222"/>
      <c r="I15" s="139"/>
      <c r="J15" s="222"/>
      <c r="K15" s="222"/>
      <c r="L15" s="222"/>
      <c r="M15" s="140">
        <f t="shared" si="0"/>
        <v>0</v>
      </c>
      <c r="N15" s="140">
        <f t="shared" si="1"/>
        <v>0</v>
      </c>
      <c r="O15" s="301" t="str">
        <f t="shared" si="2"/>
        <v/>
      </c>
      <c r="P15" s="301" t="str">
        <f>IF(AND(N15&gt;0,'180B IIIB'!B15=0,'180B IIIC1'!B15=0,'180B IIIC2'!B15=0),"x","")</f>
        <v/>
      </c>
    </row>
    <row r="16" spans="1:16" ht="26.1" customHeight="1">
      <c r="A16" s="90" t="s">
        <v>927</v>
      </c>
      <c r="B16" s="222"/>
      <c r="C16" s="222"/>
      <c r="D16" s="139"/>
      <c r="E16" s="139"/>
      <c r="F16" s="222"/>
      <c r="G16" s="222"/>
      <c r="H16" s="222"/>
      <c r="I16" s="139"/>
      <c r="J16" s="222"/>
      <c r="K16" s="222"/>
      <c r="L16" s="222"/>
      <c r="M16" s="140">
        <f t="shared" si="0"/>
        <v>0</v>
      </c>
      <c r="N16" s="140">
        <f t="shared" si="1"/>
        <v>0</v>
      </c>
      <c r="O16" s="301" t="str">
        <f t="shared" si="2"/>
        <v/>
      </c>
      <c r="P16" s="301" t="str">
        <f>IF(AND(N16&gt;0,'180B IIIB'!B16=0,'180B IIIC1'!B16=0,'180B IIIC2'!B16=0),"x","")</f>
        <v/>
      </c>
    </row>
    <row r="17" spans="1:16" ht="26.1" customHeight="1">
      <c r="A17" s="90" t="s">
        <v>292</v>
      </c>
      <c r="B17" s="222"/>
      <c r="C17" s="222"/>
      <c r="D17" s="139"/>
      <c r="E17" s="139"/>
      <c r="F17" s="222"/>
      <c r="G17" s="222"/>
      <c r="H17" s="222"/>
      <c r="I17" s="139"/>
      <c r="J17" s="222"/>
      <c r="K17" s="222"/>
      <c r="L17" s="222"/>
      <c r="M17" s="140">
        <f t="shared" si="0"/>
        <v>0</v>
      </c>
      <c r="N17" s="140">
        <f t="shared" si="1"/>
        <v>0</v>
      </c>
      <c r="O17" s="301" t="str">
        <f t="shared" si="2"/>
        <v/>
      </c>
      <c r="P17" s="301" t="str">
        <f>IF(AND(N17&gt;0,'180B IIIB'!B17=0,'180B IIIC1'!B17=0,'180B IIIC2'!B17=0),"x","")</f>
        <v/>
      </c>
    </row>
    <row r="18" spans="1:16" ht="26.1" customHeight="1">
      <c r="A18" s="90" t="s">
        <v>928</v>
      </c>
      <c r="B18" s="222"/>
      <c r="C18" s="222"/>
      <c r="D18" s="139"/>
      <c r="E18" s="139"/>
      <c r="F18" s="222"/>
      <c r="G18" s="222"/>
      <c r="H18" s="222"/>
      <c r="I18" s="139"/>
      <c r="J18" s="222"/>
      <c r="K18" s="222"/>
      <c r="L18" s="222"/>
      <c r="M18" s="140">
        <f t="shared" si="0"/>
        <v>0</v>
      </c>
      <c r="N18" s="140">
        <f t="shared" si="1"/>
        <v>0</v>
      </c>
      <c r="O18" s="301" t="str">
        <f t="shared" si="2"/>
        <v/>
      </c>
      <c r="P18" s="301" t="e">
        <f>IF(AND(N18&gt;0,'180B IIIB'!#REF!=0,'180B IIIC1'!B18=0,'180B IIIC2'!B18=0),"x","")</f>
        <v>#REF!</v>
      </c>
    </row>
    <row r="19" spans="1:16" ht="26.1" customHeight="1">
      <c r="A19" s="90" t="s">
        <v>929</v>
      </c>
      <c r="B19" s="222"/>
      <c r="C19" s="222"/>
      <c r="D19" s="139"/>
      <c r="E19" s="139"/>
      <c r="F19" s="222"/>
      <c r="G19" s="222"/>
      <c r="H19" s="222"/>
      <c r="I19" s="139"/>
      <c r="J19" s="222"/>
      <c r="K19" s="222"/>
      <c r="L19" s="222"/>
      <c r="M19" s="140">
        <f t="shared" si="0"/>
        <v>0</v>
      </c>
      <c r="N19" s="140">
        <f t="shared" si="1"/>
        <v>0</v>
      </c>
      <c r="O19" s="301" t="str">
        <f t="shared" si="2"/>
        <v/>
      </c>
      <c r="P19" s="301" t="str">
        <f>IF(AND(N19&gt;0,'180B IIIB'!B19=0,'180B IIIC1'!B19=0,'180B IIIC2'!B19=0),"x","")</f>
        <v/>
      </c>
    </row>
    <row r="20" spans="1:16" ht="26.1" customHeight="1">
      <c r="A20" s="90" t="s">
        <v>320</v>
      </c>
      <c r="B20" s="222"/>
      <c r="C20" s="222"/>
      <c r="D20" s="139"/>
      <c r="E20" s="139"/>
      <c r="F20" s="222"/>
      <c r="G20" s="222"/>
      <c r="H20" s="222"/>
      <c r="I20" s="139"/>
      <c r="J20" s="222"/>
      <c r="K20" s="222"/>
      <c r="L20" s="222"/>
      <c r="M20" s="140">
        <f t="shared" si="0"/>
        <v>0</v>
      </c>
      <c r="N20" s="140">
        <f t="shared" si="1"/>
        <v>0</v>
      </c>
      <c r="O20" s="301" t="str">
        <f t="shared" si="2"/>
        <v/>
      </c>
      <c r="P20" s="301" t="str">
        <f>IF(AND(N20&gt;0,'180B IIIB'!B20=0,'180B IIIC1'!B20=0,'180B IIIC2'!B20=0),"x","")</f>
        <v/>
      </c>
    </row>
    <row r="21" spans="1:16" ht="26.1" customHeight="1">
      <c r="A21" s="90" t="s">
        <v>930</v>
      </c>
      <c r="B21" s="222"/>
      <c r="C21" s="222"/>
      <c r="D21" s="139"/>
      <c r="E21" s="139"/>
      <c r="F21" s="222"/>
      <c r="G21" s="222"/>
      <c r="H21" s="222"/>
      <c r="I21" s="139"/>
      <c r="J21" s="222"/>
      <c r="K21" s="222"/>
      <c r="L21" s="222"/>
      <c r="M21" s="140">
        <f t="shared" si="0"/>
        <v>0</v>
      </c>
      <c r="N21" s="140">
        <f t="shared" si="1"/>
        <v>0</v>
      </c>
      <c r="O21" s="301" t="str">
        <f t="shared" si="2"/>
        <v/>
      </c>
      <c r="P21" s="301" t="str">
        <f>IF(AND(N21&gt;0,'180B IIIB'!B21=0,'180B IIIC1'!B21=0,'180B IIIC2'!B21=0),"x","")</f>
        <v/>
      </c>
    </row>
    <row r="22" spans="1:16" ht="26.1" customHeight="1">
      <c r="A22" s="90" t="s">
        <v>931</v>
      </c>
      <c r="B22" s="222"/>
      <c r="C22" s="222"/>
      <c r="D22" s="139"/>
      <c r="E22" s="139"/>
      <c r="F22" s="222"/>
      <c r="G22" s="222"/>
      <c r="H22" s="222"/>
      <c r="I22" s="139"/>
      <c r="J22" s="222"/>
      <c r="K22" s="222"/>
      <c r="L22" s="222"/>
      <c r="M22" s="140">
        <f t="shared" si="0"/>
        <v>0</v>
      </c>
      <c r="N22" s="140">
        <f t="shared" si="1"/>
        <v>0</v>
      </c>
      <c r="O22" s="301" t="str">
        <f t="shared" si="2"/>
        <v/>
      </c>
      <c r="P22" s="301" t="str">
        <f>IF(AND(N22&gt;0,'180B IIIB'!B22=0,'180B IIIC1'!B22=0,'180B IIIC2'!B22=0),"x","")</f>
        <v/>
      </c>
    </row>
    <row r="23" spans="1:16" ht="26.1" customHeight="1">
      <c r="A23" s="90" t="s">
        <v>932</v>
      </c>
      <c r="B23" s="222"/>
      <c r="C23" s="222"/>
      <c r="D23" s="139"/>
      <c r="E23" s="139"/>
      <c r="F23" s="222"/>
      <c r="G23" s="222"/>
      <c r="H23" s="222"/>
      <c r="I23" s="139"/>
      <c r="J23" s="222"/>
      <c r="K23" s="222"/>
      <c r="L23" s="222"/>
      <c r="M23" s="140">
        <f t="shared" si="0"/>
        <v>0</v>
      </c>
      <c r="N23" s="140">
        <f t="shared" si="1"/>
        <v>0</v>
      </c>
      <c r="O23" s="301" t="str">
        <f t="shared" si="2"/>
        <v/>
      </c>
      <c r="P23" s="301" t="str">
        <f>IF(AND(N23&gt;0,'180B IIIB'!B23=0,'180B IIIC1'!B23=0,'180B IIIC2'!B23=0),"x","")</f>
        <v/>
      </c>
    </row>
    <row r="24" spans="1:16" ht="26.1" customHeight="1">
      <c r="A24" s="90" t="s">
        <v>933</v>
      </c>
      <c r="B24" s="222"/>
      <c r="C24" s="222"/>
      <c r="D24" s="139"/>
      <c r="E24" s="139"/>
      <c r="F24" s="222"/>
      <c r="G24" s="222"/>
      <c r="H24" s="222"/>
      <c r="I24" s="139"/>
      <c r="J24" s="222"/>
      <c r="K24" s="222"/>
      <c r="L24" s="222"/>
      <c r="M24" s="140">
        <f t="shared" si="0"/>
        <v>0</v>
      </c>
      <c r="N24" s="140">
        <f t="shared" si="1"/>
        <v>0</v>
      </c>
      <c r="O24" s="301" t="str">
        <f t="shared" si="2"/>
        <v/>
      </c>
      <c r="P24" s="301" t="str">
        <f>IF(AND(N24&gt;0,'180B IIIB'!B24=0,'180B IIIC1'!B24=0,'180B IIIC2'!B24=0),"x","")</f>
        <v/>
      </c>
    </row>
    <row r="25" spans="1:16" ht="26.1" customHeight="1">
      <c r="A25" s="90" t="s">
        <v>385</v>
      </c>
      <c r="B25" s="222"/>
      <c r="C25" s="222"/>
      <c r="D25" s="139"/>
      <c r="E25" s="139"/>
      <c r="F25" s="222"/>
      <c r="G25" s="222"/>
      <c r="H25" s="222"/>
      <c r="I25" s="139"/>
      <c r="J25" s="222"/>
      <c r="K25" s="222"/>
      <c r="L25" s="222"/>
      <c r="M25" s="140">
        <f t="shared" si="0"/>
        <v>0</v>
      </c>
      <c r="N25" s="140">
        <f t="shared" si="1"/>
        <v>0</v>
      </c>
      <c r="O25" s="301" t="str">
        <f t="shared" si="2"/>
        <v/>
      </c>
      <c r="P25" s="301" t="str">
        <f>IF(AND(N25&gt;0,'180B IIIB'!B25=0,'180B IIIC1'!B25=0,'180B IIIC2'!B25=0),"x","")</f>
        <v/>
      </c>
    </row>
    <row r="26" spans="1:16" ht="26.1" customHeight="1">
      <c r="A26" s="90" t="s">
        <v>389</v>
      </c>
      <c r="B26" s="222"/>
      <c r="C26" s="222"/>
      <c r="D26" s="139"/>
      <c r="E26" s="139"/>
      <c r="F26" s="222"/>
      <c r="G26" s="222"/>
      <c r="H26" s="222"/>
      <c r="I26" s="139"/>
      <c r="J26" s="222"/>
      <c r="K26" s="222"/>
      <c r="L26" s="222"/>
      <c r="M26" s="140">
        <f t="shared" si="0"/>
        <v>0</v>
      </c>
      <c r="N26" s="140">
        <f t="shared" si="1"/>
        <v>0</v>
      </c>
      <c r="O26" s="301" t="str">
        <f t="shared" si="2"/>
        <v/>
      </c>
      <c r="P26" s="301" t="str">
        <f>IF(AND(N26&gt;0,'180B IIIB'!B26=0,'180B IIIC1'!B26=0,'180B IIIC2'!B26=0),"x","")</f>
        <v/>
      </c>
    </row>
    <row r="27" spans="1:16" ht="26.1" customHeight="1">
      <c r="A27" s="90" t="s">
        <v>610</v>
      </c>
      <c r="B27" s="222"/>
      <c r="C27" s="222"/>
      <c r="D27" s="139"/>
      <c r="E27" s="139"/>
      <c r="F27" s="222"/>
      <c r="G27" s="222"/>
      <c r="H27" s="222"/>
      <c r="I27" s="139"/>
      <c r="J27" s="222"/>
      <c r="K27" s="222"/>
      <c r="L27" s="222"/>
      <c r="M27" s="140">
        <f t="shared" si="0"/>
        <v>0</v>
      </c>
      <c r="N27" s="140">
        <f t="shared" si="1"/>
        <v>0</v>
      </c>
      <c r="O27" s="301" t="str">
        <f t="shared" si="2"/>
        <v/>
      </c>
      <c r="P27" s="301" t="str">
        <f>IF(AND(N27&gt;0,'180B IIIB'!B27=0,'180B IIIC1'!B27=0,'180B IIIC2'!B27=0),"x","")</f>
        <v/>
      </c>
    </row>
    <row r="28" spans="1:16" ht="26.1" customHeight="1">
      <c r="A28" s="90" t="s">
        <v>395</v>
      </c>
      <c r="B28" s="222"/>
      <c r="C28" s="222"/>
      <c r="D28" s="139"/>
      <c r="E28" s="139"/>
      <c r="F28" s="222"/>
      <c r="G28" s="222"/>
      <c r="H28" s="222"/>
      <c r="I28" s="139"/>
      <c r="J28" s="222"/>
      <c r="K28" s="222"/>
      <c r="L28" s="222"/>
      <c r="M28" s="140">
        <f t="shared" si="0"/>
        <v>0</v>
      </c>
      <c r="N28" s="140">
        <f t="shared" si="1"/>
        <v>0</v>
      </c>
      <c r="O28" s="301" t="str">
        <f t="shared" si="2"/>
        <v/>
      </c>
      <c r="P28" s="301" t="str">
        <f>IF(AND(N28&gt;0,'180B IIIB'!B28=0,'180B IIIC1'!B28=0,'180B IIIC2'!B28=0),"x","")</f>
        <v/>
      </c>
    </row>
    <row r="29" spans="1:16" ht="26.1" customHeight="1">
      <c r="A29" s="90" t="s">
        <v>934</v>
      </c>
      <c r="B29" s="222"/>
      <c r="C29" s="222"/>
      <c r="D29" s="139"/>
      <c r="E29" s="139"/>
      <c r="F29" s="222"/>
      <c r="G29" s="222"/>
      <c r="H29" s="222"/>
      <c r="I29" s="139"/>
      <c r="J29" s="222"/>
      <c r="K29" s="222"/>
      <c r="L29" s="222"/>
      <c r="M29" s="140">
        <f t="shared" si="0"/>
        <v>0</v>
      </c>
      <c r="N29" s="140">
        <f t="shared" si="1"/>
        <v>0</v>
      </c>
      <c r="O29" s="301" t="str">
        <f t="shared" si="2"/>
        <v/>
      </c>
      <c r="P29" s="301" t="str">
        <f>IF(AND(N29&gt;0,'180B IIIB'!B29=0,'180B IIIC1'!B29=0,'180B IIIC2'!B29=0),"x","")</f>
        <v/>
      </c>
    </row>
    <row r="30" spans="1:16" ht="26.1" customHeight="1">
      <c r="A30" s="90" t="s">
        <v>403</v>
      </c>
      <c r="B30" s="222"/>
      <c r="C30" s="222"/>
      <c r="D30" s="139"/>
      <c r="E30" s="139"/>
      <c r="F30" s="222"/>
      <c r="G30" s="222"/>
      <c r="H30" s="222"/>
      <c r="I30" s="139"/>
      <c r="J30" s="222"/>
      <c r="K30" s="222"/>
      <c r="L30" s="222"/>
      <c r="M30" s="140">
        <f t="shared" si="0"/>
        <v>0</v>
      </c>
      <c r="N30" s="140">
        <f t="shared" si="1"/>
        <v>0</v>
      </c>
      <c r="O30" s="301" t="str">
        <f t="shared" si="2"/>
        <v/>
      </c>
      <c r="P30" s="301" t="str">
        <f>IF(AND(N30&gt;0,'180B IIIB'!B30=0,'180B IIIC1'!B30=0,'180B IIIC2'!B30=0),"x","")</f>
        <v/>
      </c>
    </row>
    <row r="31" spans="1:16" ht="26.1" customHeight="1">
      <c r="A31" s="90" t="s">
        <v>935</v>
      </c>
      <c r="B31" s="222"/>
      <c r="C31" s="222"/>
      <c r="D31" s="139"/>
      <c r="E31" s="139"/>
      <c r="F31" s="222"/>
      <c r="G31" s="222"/>
      <c r="H31" s="222"/>
      <c r="I31" s="139"/>
      <c r="J31" s="222"/>
      <c r="K31" s="222"/>
      <c r="L31" s="222"/>
      <c r="M31" s="140">
        <f t="shared" si="0"/>
        <v>0</v>
      </c>
      <c r="N31" s="140">
        <f t="shared" si="1"/>
        <v>0</v>
      </c>
      <c r="O31" s="301" t="str">
        <f t="shared" si="2"/>
        <v/>
      </c>
      <c r="P31" s="301" t="str">
        <f>IF(AND(N31&gt;0,'180B IIIB'!B31=0,'180B IIIC1'!B31=0,'180B IIIC2'!B31=0),"x","")</f>
        <v/>
      </c>
    </row>
    <row r="32" spans="1:16" ht="26.1" customHeight="1">
      <c r="A32" s="90" t="s">
        <v>561</v>
      </c>
      <c r="B32" s="222"/>
      <c r="C32" s="222"/>
      <c r="D32" s="139"/>
      <c r="E32" s="139"/>
      <c r="F32" s="222"/>
      <c r="G32" s="222"/>
      <c r="H32" s="222"/>
      <c r="I32" s="139"/>
      <c r="J32" s="222"/>
      <c r="K32" s="222"/>
      <c r="L32" s="222"/>
      <c r="M32" s="140">
        <f t="shared" si="0"/>
        <v>0</v>
      </c>
      <c r="N32" s="140">
        <f t="shared" si="1"/>
        <v>0</v>
      </c>
      <c r="O32" s="301" t="str">
        <f t="shared" si="2"/>
        <v/>
      </c>
      <c r="P32" s="301" t="str">
        <f>IF(AND(N32&gt;0,'180B IIIB'!B32=0,'180B IIIC1'!B32=0,'180B IIIC2'!B32=0),"x","")</f>
        <v/>
      </c>
    </row>
    <row r="33" spans="1:16" ht="26.1" customHeight="1">
      <c r="A33" s="248" t="s">
        <v>936</v>
      </c>
      <c r="B33" s="222"/>
      <c r="C33" s="222"/>
      <c r="D33" s="139"/>
      <c r="E33" s="139"/>
      <c r="F33" s="222"/>
      <c r="G33" s="222"/>
      <c r="H33" s="222"/>
      <c r="I33" s="139"/>
      <c r="J33" s="222"/>
      <c r="K33" s="222"/>
      <c r="L33" s="222"/>
      <c r="M33" s="140">
        <f t="shared" si="0"/>
        <v>0</v>
      </c>
      <c r="N33" s="140">
        <f t="shared" si="1"/>
        <v>0</v>
      </c>
      <c r="O33" s="301" t="str">
        <f t="shared" si="2"/>
        <v/>
      </c>
      <c r="P33" s="301" t="str">
        <f>IF(AND(N33&gt;0,'180B IIIB'!B33=0,'180B IIIC1'!B33=0,'180B IIIC2'!B33=0),"x","")</f>
        <v/>
      </c>
    </row>
    <row r="34" spans="1:16" ht="26.1" customHeight="1">
      <c r="A34" s="90" t="s">
        <v>578</v>
      </c>
      <c r="B34" s="222"/>
      <c r="C34" s="222"/>
      <c r="D34" s="139"/>
      <c r="E34" s="139"/>
      <c r="F34" s="222"/>
      <c r="G34" s="222"/>
      <c r="H34" s="222"/>
      <c r="I34" s="139"/>
      <c r="J34" s="222"/>
      <c r="K34" s="222"/>
      <c r="L34" s="222"/>
      <c r="M34" s="140">
        <f t="shared" si="0"/>
        <v>0</v>
      </c>
      <c r="N34" s="140">
        <f t="shared" si="1"/>
        <v>0</v>
      </c>
      <c r="O34" s="301" t="str">
        <f t="shared" si="2"/>
        <v/>
      </c>
      <c r="P34" s="301" t="str">
        <f>IF(AND(N34&gt;0,'180B IIIB'!B34=0,'180B IIIC1'!B34=0,'180B IIIC2'!B34=0),"x","")</f>
        <v/>
      </c>
    </row>
    <row r="35" spans="1:16" ht="26.1" customHeight="1">
      <c r="A35" s="90" t="s">
        <v>582</v>
      </c>
      <c r="B35" s="222"/>
      <c r="C35" s="222"/>
      <c r="D35" s="139"/>
      <c r="E35" s="139"/>
      <c r="F35" s="222"/>
      <c r="G35" s="222"/>
      <c r="H35" s="222"/>
      <c r="I35" s="139"/>
      <c r="J35" s="222"/>
      <c r="K35" s="222"/>
      <c r="L35" s="222"/>
      <c r="M35" s="140">
        <f t="shared" si="0"/>
        <v>0</v>
      </c>
      <c r="N35" s="140">
        <f t="shared" si="1"/>
        <v>0</v>
      </c>
      <c r="O35" s="301" t="str">
        <f t="shared" si="2"/>
        <v/>
      </c>
      <c r="P35" s="301" t="str">
        <f>IF(AND(N35&gt;0,'180B IIIB'!B35=0,'180B IIIC1'!B35=0,'180B IIIC2'!B35=0),"x","")</f>
        <v/>
      </c>
    </row>
    <row r="36" spans="1:16" ht="26.1" customHeight="1">
      <c r="A36" s="90" t="s">
        <v>584</v>
      </c>
      <c r="B36" s="222"/>
      <c r="C36" s="222"/>
      <c r="D36" s="139"/>
      <c r="E36" s="139"/>
      <c r="F36" s="222"/>
      <c r="G36" s="222"/>
      <c r="H36" s="222"/>
      <c r="I36" s="139"/>
      <c r="J36" s="222"/>
      <c r="K36" s="222"/>
      <c r="L36" s="222"/>
      <c r="M36" s="140">
        <f t="shared" si="0"/>
        <v>0</v>
      </c>
      <c r="N36" s="140">
        <f t="shared" si="1"/>
        <v>0</v>
      </c>
      <c r="O36" s="301" t="str">
        <f t="shared" si="2"/>
        <v/>
      </c>
      <c r="P36" s="301" t="str">
        <f>IF(AND(N36&gt;0,'180B IIIB'!B36=0,'180B IIIC1'!B36=0,'180B IIIC2'!B36=0),"x","")</f>
        <v/>
      </c>
    </row>
    <row r="37" spans="1:16" ht="26.1" customHeight="1">
      <c r="A37" s="90" t="s">
        <v>937</v>
      </c>
      <c r="B37" s="222"/>
      <c r="C37" s="222"/>
      <c r="D37" s="139"/>
      <c r="E37" s="139"/>
      <c r="F37" s="222"/>
      <c r="G37" s="222"/>
      <c r="H37" s="222"/>
      <c r="I37" s="139"/>
      <c r="J37" s="222"/>
      <c r="K37" s="222"/>
      <c r="L37" s="222"/>
      <c r="M37" s="140">
        <f t="shared" si="0"/>
        <v>0</v>
      </c>
      <c r="N37" s="140">
        <f t="shared" si="1"/>
        <v>0</v>
      </c>
      <c r="O37" s="301" t="str">
        <f t="shared" si="2"/>
        <v/>
      </c>
      <c r="P37" s="301" t="str">
        <f>IF(AND(N37&gt;0,'180B IIIB'!B37=0,'180B IIIC1'!B37=0,'180B IIIC2'!B37=0),"x","")</f>
        <v/>
      </c>
    </row>
    <row r="38" spans="1:16" ht="26.1" customHeight="1">
      <c r="A38" s="90" t="s">
        <v>938</v>
      </c>
      <c r="B38" s="222"/>
      <c r="C38" s="222"/>
      <c r="D38" s="139"/>
      <c r="E38" s="139"/>
      <c r="F38" s="222"/>
      <c r="G38" s="222"/>
      <c r="H38" s="222"/>
      <c r="I38" s="139"/>
      <c r="J38" s="222"/>
      <c r="K38" s="222"/>
      <c r="L38" s="222"/>
      <c r="M38" s="140">
        <f t="shared" si="0"/>
        <v>0</v>
      </c>
      <c r="N38" s="140">
        <f t="shared" si="1"/>
        <v>0</v>
      </c>
      <c r="O38" s="301" t="str">
        <f t="shared" si="2"/>
        <v/>
      </c>
      <c r="P38" s="301" t="str">
        <f>IF(AND(N38&gt;0,'180B IIIB'!B38=0,'180B IIIC1'!B38=0,'180B IIIC2'!B38=0),"x","")</f>
        <v/>
      </c>
    </row>
    <row r="39" spans="1:16"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c r="P39" s="301" t="str">
        <f>IF(AND(N39&gt;0,'180B IIIB'!B39=0,'180B IIIC1'!B39=0,'180B IIIC2'!B39=0),"x","")</f>
        <v/>
      </c>
    </row>
    <row r="40" spans="1:16"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c r="P40" s="301" t="str">
        <f>IF(AND(N40&gt;0,'180B IIIB'!B40=0,'180B IIIC1'!B40=0,'180B IIIC2'!B40=0),"x","")</f>
        <v/>
      </c>
    </row>
    <row r="41" spans="1:16" ht="26.1" customHeight="1">
      <c r="A41" s="137" t="s">
        <v>670</v>
      </c>
      <c r="B41" s="222"/>
      <c r="C41" s="222"/>
      <c r="D41" s="222"/>
      <c r="E41" s="222"/>
      <c r="F41" s="222"/>
      <c r="G41" s="222"/>
      <c r="H41" s="222"/>
      <c r="I41" s="222"/>
      <c r="J41" s="222"/>
      <c r="K41" s="222"/>
      <c r="L41" s="222"/>
      <c r="M41" s="140">
        <f t="shared" si="3"/>
        <v>0</v>
      </c>
      <c r="N41" s="140">
        <f t="shared" si="4"/>
        <v>0</v>
      </c>
      <c r="O41" s="301" t="str">
        <f t="shared" si="2"/>
        <v/>
      </c>
      <c r="P41" s="301" t="str">
        <f>IF(AND(N41&gt;0,'180B IIIB'!B41=0,'180B IIIC1'!B41=0,'180B IIIC2'!B41=0),"x","")</f>
        <v/>
      </c>
    </row>
    <row r="42" spans="1:16" ht="26.1" customHeight="1">
      <c r="A42" s="137" t="s">
        <v>682</v>
      </c>
      <c r="B42" s="222"/>
      <c r="C42" s="222"/>
      <c r="D42" s="222"/>
      <c r="E42" s="222"/>
      <c r="F42" s="222"/>
      <c r="G42" s="222"/>
      <c r="H42" s="222"/>
      <c r="I42" s="222"/>
      <c r="J42" s="222"/>
      <c r="K42" s="222"/>
      <c r="L42" s="222"/>
      <c r="M42" s="140">
        <f t="shared" si="3"/>
        <v>0</v>
      </c>
      <c r="N42" s="140">
        <f t="shared" si="4"/>
        <v>0</v>
      </c>
      <c r="O42" s="301" t="str">
        <f t="shared" si="2"/>
        <v/>
      </c>
      <c r="P42" s="301" t="str">
        <f>IF(AND(N42&gt;0,'180B IIIB'!B42=0,'180B IIIC1'!B42=0,'180B IIIC2'!B42=0),"x","")</f>
        <v/>
      </c>
    </row>
    <row r="43" spans="1:16" ht="26.1" customHeight="1">
      <c r="A43" s="137" t="s">
        <v>939</v>
      </c>
      <c r="B43" s="222"/>
      <c r="C43" s="222"/>
      <c r="D43" s="222"/>
      <c r="E43" s="222"/>
      <c r="F43" s="222"/>
      <c r="G43" s="222"/>
      <c r="H43" s="222"/>
      <c r="I43" s="222"/>
      <c r="J43" s="222"/>
      <c r="K43" s="222"/>
      <c r="L43" s="222"/>
      <c r="M43" s="140">
        <f t="shared" si="3"/>
        <v>0</v>
      </c>
      <c r="N43" s="140">
        <f t="shared" si="4"/>
        <v>0</v>
      </c>
      <c r="O43" s="301" t="str">
        <f t="shared" si="2"/>
        <v/>
      </c>
      <c r="P43" s="301" t="str">
        <f>IF(AND(N43&gt;0,'180B IIIB'!B43=0,'180B IIIC1'!B43=0,'180B IIIC2'!B43=0),"x","")</f>
        <v/>
      </c>
    </row>
    <row r="44" spans="1:16" ht="26.1" customHeight="1">
      <c r="A44" s="137" t="s">
        <v>940</v>
      </c>
      <c r="B44" s="222"/>
      <c r="C44" s="222"/>
      <c r="D44" s="222"/>
      <c r="E44" s="222"/>
      <c r="F44" s="222"/>
      <c r="G44" s="222"/>
      <c r="H44" s="222"/>
      <c r="I44" s="222"/>
      <c r="J44" s="222"/>
      <c r="K44" s="222"/>
      <c r="L44" s="222"/>
      <c r="M44" s="140">
        <f t="shared" si="3"/>
        <v>0</v>
      </c>
      <c r="N44" s="140">
        <f t="shared" si="4"/>
        <v>0</v>
      </c>
      <c r="O44" s="301" t="str">
        <f t="shared" si="2"/>
        <v/>
      </c>
      <c r="P44" s="301" t="str">
        <f>IF(AND(N44&gt;0,'180B IIIB'!B44=0,'180B IIIC1'!B44=0,'180B IIIC2'!B44=0),"x","")</f>
        <v/>
      </c>
    </row>
    <row r="45" spans="1:16" ht="26.1" customHeight="1">
      <c r="A45" s="137" t="s">
        <v>941</v>
      </c>
      <c r="B45" s="222"/>
      <c r="C45" s="222"/>
      <c r="D45" s="222"/>
      <c r="E45" s="222"/>
      <c r="F45" s="222"/>
      <c r="G45" s="222"/>
      <c r="H45" s="222"/>
      <c r="I45" s="222"/>
      <c r="J45" s="222"/>
      <c r="K45" s="222"/>
      <c r="L45" s="222"/>
      <c r="M45" s="140">
        <f t="shared" si="3"/>
        <v>0</v>
      </c>
      <c r="N45" s="140">
        <f t="shared" si="4"/>
        <v>0</v>
      </c>
      <c r="O45" s="301" t="str">
        <f t="shared" si="2"/>
        <v/>
      </c>
      <c r="P45" s="301" t="str">
        <f>IF(AND(N45&gt;0,'180B IIIB'!B45=0,'180B IIIC1'!B45=0,'180B IIIC2'!B45=0),"x","")</f>
        <v/>
      </c>
    </row>
    <row r="46" spans="1:16" ht="26.1" customHeight="1">
      <c r="A46" s="137" t="s">
        <v>713</v>
      </c>
      <c r="B46" s="222"/>
      <c r="C46" s="222"/>
      <c r="D46" s="222"/>
      <c r="E46" s="222"/>
      <c r="F46" s="222"/>
      <c r="G46" s="222"/>
      <c r="H46" s="222"/>
      <c r="I46" s="222"/>
      <c r="J46" s="222"/>
      <c r="K46" s="222"/>
      <c r="L46" s="222"/>
      <c r="M46" s="140">
        <f t="shared" si="3"/>
        <v>0</v>
      </c>
      <c r="N46" s="140">
        <f t="shared" si="4"/>
        <v>0</v>
      </c>
      <c r="O46" s="301" t="str">
        <f t="shared" si="2"/>
        <v/>
      </c>
      <c r="P46" s="301" t="str">
        <f>IF(AND(N46&gt;0,'180B IIIB'!B46=0,'180B IIIC1'!B46=0,'180B IIIC2'!B46=0),"x","")</f>
        <v/>
      </c>
    </row>
    <row r="47" spans="1:16" ht="26.1" customHeight="1">
      <c r="A47" s="137" t="s">
        <v>942</v>
      </c>
      <c r="B47" s="222"/>
      <c r="C47" s="222"/>
      <c r="D47" s="222"/>
      <c r="E47" s="222"/>
      <c r="F47" s="222"/>
      <c r="G47" s="222"/>
      <c r="H47" s="222"/>
      <c r="I47" s="222"/>
      <c r="J47" s="222"/>
      <c r="K47" s="222"/>
      <c r="L47" s="222"/>
      <c r="M47" s="140">
        <f t="shared" si="3"/>
        <v>0</v>
      </c>
      <c r="N47" s="140">
        <f t="shared" si="4"/>
        <v>0</v>
      </c>
      <c r="O47" s="301" t="str">
        <f t="shared" si="2"/>
        <v/>
      </c>
      <c r="P47" s="301" t="str">
        <f>IF(AND(N47&gt;0,'180B IIIB'!B47=0,'180B IIIC1'!B47=0,'180B IIIC2'!B47=0),"x","")</f>
        <v/>
      </c>
    </row>
    <row r="48" spans="1:16" ht="26.1" customHeight="1">
      <c r="A48" s="137" t="s">
        <v>728</v>
      </c>
      <c r="B48" s="222"/>
      <c r="C48" s="222"/>
      <c r="D48" s="222"/>
      <c r="E48" s="222"/>
      <c r="F48" s="222"/>
      <c r="G48" s="222"/>
      <c r="H48" s="222"/>
      <c r="I48" s="222"/>
      <c r="J48" s="222"/>
      <c r="K48" s="222"/>
      <c r="L48" s="222"/>
      <c r="M48" s="140">
        <f t="shared" si="3"/>
        <v>0</v>
      </c>
      <c r="N48" s="140">
        <f t="shared" si="4"/>
        <v>0</v>
      </c>
      <c r="O48" s="301" t="str">
        <f t="shared" si="2"/>
        <v/>
      </c>
      <c r="P48" s="301" t="str">
        <f>IF(AND(N48&gt;0,'180B IIIB'!B48=0,'180B IIIC1'!B48=0,'180B IIIC2'!B48=0),"x","")</f>
        <v/>
      </c>
    </row>
    <row r="49" spans="1:16" ht="26.1" customHeight="1">
      <c r="A49" s="246" t="s">
        <v>985</v>
      </c>
      <c r="B49" s="222"/>
      <c r="C49" s="222"/>
      <c r="D49" s="222"/>
      <c r="E49" s="222"/>
      <c r="F49" s="222"/>
      <c r="G49" s="222"/>
      <c r="H49" s="222"/>
      <c r="I49" s="222"/>
      <c r="J49" s="222"/>
      <c r="K49" s="222"/>
      <c r="L49" s="222"/>
      <c r="M49" s="140">
        <f t="shared" si="3"/>
        <v>0</v>
      </c>
      <c r="N49" s="140">
        <f t="shared" si="4"/>
        <v>0</v>
      </c>
      <c r="O49" s="301" t="str">
        <f t="shared" si="2"/>
        <v/>
      </c>
      <c r="P49" s="301" t="str">
        <f>IF(AND(N49&gt;0,'180B IIIB'!B49=0,'180B IIIC1'!B49=0,'180B IIIC2'!B49=0),"x","")</f>
        <v/>
      </c>
    </row>
    <row r="50" spans="1:16" ht="26.1" customHeight="1">
      <c r="A50" s="246" t="s">
        <v>984</v>
      </c>
      <c r="B50" s="222"/>
      <c r="C50" s="222"/>
      <c r="D50" s="222"/>
      <c r="E50" s="222"/>
      <c r="F50" s="222"/>
      <c r="G50" s="222"/>
      <c r="H50" s="222"/>
      <c r="I50" s="222"/>
      <c r="J50" s="222"/>
      <c r="K50" s="222"/>
      <c r="L50" s="222"/>
      <c r="M50" s="140">
        <f t="shared" si="3"/>
        <v>0</v>
      </c>
      <c r="N50" s="140">
        <f t="shared" si="4"/>
        <v>0</v>
      </c>
      <c r="O50" s="301" t="str">
        <f t="shared" si="2"/>
        <v/>
      </c>
      <c r="P50" s="301" t="str">
        <f>IF(AND(N50&gt;0,'180B IIIB'!B50=0,'180B IIIC1'!B50=0,'180B IIIC2'!B50=0),"x","")</f>
        <v/>
      </c>
    </row>
    <row r="51" spans="1:16" ht="26.1" customHeight="1">
      <c r="A51" s="246" t="s">
        <v>983</v>
      </c>
      <c r="B51" s="222"/>
      <c r="C51" s="222"/>
      <c r="D51" s="222"/>
      <c r="E51" s="222"/>
      <c r="F51" s="222"/>
      <c r="G51" s="222"/>
      <c r="H51" s="222"/>
      <c r="I51" s="222"/>
      <c r="J51" s="222"/>
      <c r="K51" s="222"/>
      <c r="L51" s="222"/>
      <c r="M51" s="140">
        <f t="shared" si="3"/>
        <v>0</v>
      </c>
      <c r="N51" s="140">
        <f t="shared" si="4"/>
        <v>0</v>
      </c>
      <c r="O51" s="301" t="str">
        <f t="shared" si="2"/>
        <v/>
      </c>
      <c r="P51" s="301" t="str">
        <f>IF(AND(N51&gt;0,'180B IIIB'!B51=0,'180B IIIC1'!B51=0,'180B IIIC2'!B51=0),"x","")</f>
        <v/>
      </c>
    </row>
    <row r="52" spans="1:16" ht="26.1" customHeight="1">
      <c r="A52" s="246" t="s">
        <v>982</v>
      </c>
      <c r="B52" s="222"/>
      <c r="C52" s="222"/>
      <c r="D52" s="222"/>
      <c r="E52" s="222"/>
      <c r="F52" s="222"/>
      <c r="G52" s="222"/>
      <c r="H52" s="222"/>
      <c r="I52" s="222"/>
      <c r="J52" s="222"/>
      <c r="K52" s="222"/>
      <c r="L52" s="222"/>
      <c r="M52" s="140">
        <f t="shared" si="3"/>
        <v>0</v>
      </c>
      <c r="N52" s="140">
        <f t="shared" si="4"/>
        <v>0</v>
      </c>
      <c r="O52" s="301" t="str">
        <f t="shared" si="2"/>
        <v/>
      </c>
      <c r="P52" s="301" t="str">
        <f>IF(AND(N52&gt;0,'180B IIIB'!B52=0,'180B IIIC1'!B52=0,'180B IIIC2'!B52=0),"x","")</f>
        <v/>
      </c>
    </row>
    <row r="53" spans="1:16" ht="26.1" customHeight="1">
      <c r="A53" s="246" t="s">
        <v>981</v>
      </c>
      <c r="B53" s="222"/>
      <c r="C53" s="222"/>
      <c r="D53" s="222"/>
      <c r="E53" s="222"/>
      <c r="F53" s="222"/>
      <c r="G53" s="222"/>
      <c r="H53" s="222"/>
      <c r="I53" s="222"/>
      <c r="J53" s="222"/>
      <c r="K53" s="222"/>
      <c r="L53" s="222"/>
      <c r="M53" s="140">
        <f t="shared" si="3"/>
        <v>0</v>
      </c>
      <c r="N53" s="140">
        <f t="shared" si="4"/>
        <v>0</v>
      </c>
      <c r="O53" s="301" t="str">
        <f t="shared" si="2"/>
        <v/>
      </c>
      <c r="P53" s="301" t="str">
        <f>IF(AND(N53&gt;0,'180B IIIB'!B53=0,'180B IIIC1'!B53=0,'180B IIIC2'!B53=0),"x","")</f>
        <v/>
      </c>
    </row>
    <row r="54" spans="1:16" ht="26.1" customHeight="1">
      <c r="A54" s="246" t="s">
        <v>980</v>
      </c>
      <c r="B54" s="222"/>
      <c r="C54" s="222"/>
      <c r="D54" s="222"/>
      <c r="E54" s="222"/>
      <c r="F54" s="222"/>
      <c r="G54" s="222"/>
      <c r="H54" s="222"/>
      <c r="I54" s="222"/>
      <c r="J54" s="222"/>
      <c r="K54" s="222"/>
      <c r="L54" s="222"/>
      <c r="M54" s="140">
        <f t="shared" si="3"/>
        <v>0</v>
      </c>
      <c r="N54" s="140">
        <f t="shared" si="4"/>
        <v>0</v>
      </c>
      <c r="O54" s="301" t="str">
        <f t="shared" si="2"/>
        <v/>
      </c>
      <c r="P54" s="301" t="str">
        <f>IF(AND(N54&gt;0,'180B IIIB'!B54=0,'180B IIIC1'!B54=0,'180B IIIC2'!B54=0),"x","")</f>
        <v/>
      </c>
    </row>
    <row r="55" spans="1:16" ht="26.1" customHeight="1">
      <c r="A55" s="246" t="s">
        <v>979</v>
      </c>
      <c r="B55" s="222"/>
      <c r="C55" s="222"/>
      <c r="D55" s="222"/>
      <c r="E55" s="222"/>
      <c r="F55" s="222"/>
      <c r="G55" s="222"/>
      <c r="H55" s="222"/>
      <c r="I55" s="222"/>
      <c r="J55" s="222"/>
      <c r="K55" s="222"/>
      <c r="L55" s="222"/>
      <c r="M55" s="140">
        <f t="shared" si="3"/>
        <v>0</v>
      </c>
      <c r="N55" s="140">
        <f t="shared" si="4"/>
        <v>0</v>
      </c>
      <c r="O55" s="301" t="str">
        <f t="shared" si="2"/>
        <v/>
      </c>
      <c r="P55" s="301" t="str">
        <f>IF(AND(N55&gt;0,'180B IIIB'!B55=0,'180B IIIC1'!B55=0,'180B IIIC2'!B55=0),"x","")</f>
        <v/>
      </c>
    </row>
    <row r="56" spans="1:16" ht="26.1" customHeight="1">
      <c r="A56" s="246" t="s">
        <v>978</v>
      </c>
      <c r="B56" s="222"/>
      <c r="C56" s="222"/>
      <c r="D56" s="222"/>
      <c r="E56" s="222"/>
      <c r="F56" s="222"/>
      <c r="G56" s="222"/>
      <c r="H56" s="222"/>
      <c r="I56" s="222"/>
      <c r="J56" s="222"/>
      <c r="K56" s="222"/>
      <c r="L56" s="222"/>
      <c r="M56" s="140">
        <f t="shared" si="3"/>
        <v>0</v>
      </c>
      <c r="N56" s="140">
        <f t="shared" si="4"/>
        <v>0</v>
      </c>
      <c r="O56" s="301" t="str">
        <f t="shared" si="2"/>
        <v/>
      </c>
      <c r="P56" s="301" t="str">
        <f>IF(AND(N56&gt;0,'180B IIIB'!B56=0,'180B IIIC1'!B56=0,'180B IIIC2'!B56=0),"x","")</f>
        <v/>
      </c>
    </row>
    <row r="57" spans="1:16" ht="26.1" customHeight="1">
      <c r="A57" s="246" t="s">
        <v>977</v>
      </c>
      <c r="B57" s="222"/>
      <c r="C57" s="222"/>
      <c r="D57" s="222"/>
      <c r="E57" s="222"/>
      <c r="F57" s="222"/>
      <c r="G57" s="222"/>
      <c r="H57" s="222"/>
      <c r="I57" s="222"/>
      <c r="J57" s="222"/>
      <c r="K57" s="222"/>
      <c r="L57" s="222"/>
      <c r="M57" s="140">
        <f t="shared" si="3"/>
        <v>0</v>
      </c>
      <c r="N57" s="140">
        <f t="shared" si="4"/>
        <v>0</v>
      </c>
      <c r="O57" s="301" t="str">
        <f t="shared" si="2"/>
        <v/>
      </c>
      <c r="P57" s="301" t="str">
        <f>IF(AND(N57&gt;0,'180B IIIB'!B57=0,'180B IIIC1'!B57=0,'180B IIIC2'!B57=0),"x","")</f>
        <v/>
      </c>
    </row>
    <row r="58" spans="1:16" ht="26.1" customHeight="1">
      <c r="A58" s="246" t="s">
        <v>976</v>
      </c>
      <c r="B58" s="222"/>
      <c r="C58" s="222"/>
      <c r="D58" s="222"/>
      <c r="E58" s="222"/>
      <c r="F58" s="222"/>
      <c r="G58" s="222"/>
      <c r="H58" s="222"/>
      <c r="I58" s="222"/>
      <c r="J58" s="222"/>
      <c r="K58" s="222"/>
      <c r="L58" s="222"/>
      <c r="M58" s="140">
        <f t="shared" si="3"/>
        <v>0</v>
      </c>
      <c r="N58" s="140">
        <f t="shared" si="4"/>
        <v>0</v>
      </c>
      <c r="O58" s="301" t="str">
        <f t="shared" si="2"/>
        <v/>
      </c>
      <c r="P58" s="301" t="str">
        <f>IF(AND(N58&gt;0,'180B IIIB'!B58=0,'180B IIIC1'!B58=0,'180B IIIC2'!B58=0),"x","")</f>
        <v/>
      </c>
    </row>
    <row r="59" spans="1:16" ht="26.1" customHeight="1">
      <c r="A59" s="246" t="s">
        <v>975</v>
      </c>
      <c r="B59" s="222"/>
      <c r="C59" s="222"/>
      <c r="D59" s="222"/>
      <c r="E59" s="222"/>
      <c r="F59" s="222"/>
      <c r="G59" s="222"/>
      <c r="H59" s="222"/>
      <c r="I59" s="222"/>
      <c r="J59" s="222"/>
      <c r="K59" s="222"/>
      <c r="L59" s="222"/>
      <c r="M59" s="140">
        <f t="shared" si="3"/>
        <v>0</v>
      </c>
      <c r="N59" s="140">
        <f t="shared" si="4"/>
        <v>0</v>
      </c>
      <c r="O59" s="301" t="str">
        <f t="shared" si="2"/>
        <v/>
      </c>
      <c r="P59" s="301" t="str">
        <f>IF(AND(N59&gt;0,'180B IIIB'!B59=0,'180B IIIC1'!B59=0,'180B IIIC2'!B59=0),"x","")</f>
        <v/>
      </c>
    </row>
    <row r="60" spans="1:16" ht="26.1" customHeight="1">
      <c r="A60" s="247" t="s">
        <v>973</v>
      </c>
      <c r="B60" s="222"/>
      <c r="C60" s="222"/>
      <c r="D60" s="222"/>
      <c r="E60" s="222"/>
      <c r="F60" s="222"/>
      <c r="G60" s="222"/>
      <c r="H60" s="222"/>
      <c r="I60" s="222"/>
      <c r="J60" s="222"/>
      <c r="K60" s="222"/>
      <c r="L60" s="222"/>
      <c r="M60" s="140">
        <f t="shared" si="3"/>
        <v>0</v>
      </c>
      <c r="N60" s="140">
        <f t="shared" si="4"/>
        <v>0</v>
      </c>
      <c r="O60" s="301" t="str">
        <f t="shared" si="2"/>
        <v/>
      </c>
      <c r="P60" s="301" t="str">
        <f>IF(AND(N60&gt;0,'180B IIIB'!B60=0,'180B IIIC1'!B60=0,'180B IIIC2'!B60=0),"x","")</f>
        <v/>
      </c>
    </row>
    <row r="61" spans="1:16" ht="26.1" customHeight="1">
      <c r="A61" s="247" t="s">
        <v>878</v>
      </c>
      <c r="B61" s="222"/>
      <c r="C61" s="222"/>
      <c r="D61" s="222"/>
      <c r="E61" s="222"/>
      <c r="F61" s="222"/>
      <c r="G61" s="222"/>
      <c r="H61" s="222"/>
      <c r="I61" s="222"/>
      <c r="J61" s="222"/>
      <c r="K61" s="222"/>
      <c r="L61" s="222"/>
      <c r="M61" s="140">
        <f t="shared" si="3"/>
        <v>0</v>
      </c>
      <c r="N61" s="140">
        <f t="shared" si="4"/>
        <v>0</v>
      </c>
      <c r="O61" s="301" t="str">
        <f t="shared" si="2"/>
        <v/>
      </c>
      <c r="P61" s="301" t="str">
        <f>IF(AND(N61&gt;0,'180B IIIB'!B61=0,'180B IIIC1'!B61=0,'180B IIIC2'!B61=0),"x","")</f>
        <v/>
      </c>
    </row>
    <row r="62" spans="1:16" ht="26.1" customHeight="1">
      <c r="A62" s="134" t="s">
        <v>893</v>
      </c>
      <c r="B62" s="141">
        <f>+SUM(B7:B61)</f>
        <v>0</v>
      </c>
      <c r="C62" s="141">
        <f t="shared" ref="C62:L62" si="5">+SUM(C7:C61)</f>
        <v>0</v>
      </c>
      <c r="D62" s="141">
        <f t="shared" si="5"/>
        <v>1523</v>
      </c>
      <c r="E62" s="141">
        <f t="shared" si="5"/>
        <v>0</v>
      </c>
      <c r="F62" s="141">
        <f t="shared" si="5"/>
        <v>0</v>
      </c>
      <c r="G62" s="141">
        <f t="shared" si="5"/>
        <v>0</v>
      </c>
      <c r="H62" s="141">
        <f t="shared" si="5"/>
        <v>0</v>
      </c>
      <c r="I62" s="141">
        <f t="shared" si="5"/>
        <v>13702</v>
      </c>
      <c r="J62" s="141">
        <f t="shared" si="5"/>
        <v>0</v>
      </c>
      <c r="K62" s="141">
        <f t="shared" si="5"/>
        <v>0</v>
      </c>
      <c r="L62" s="141">
        <f t="shared" si="5"/>
        <v>0</v>
      </c>
      <c r="M62" s="140">
        <f t="shared" si="3"/>
        <v>15225</v>
      </c>
      <c r="N62" s="140">
        <f t="shared" si="4"/>
        <v>15225</v>
      </c>
      <c r="O62" s="301"/>
      <c r="P62" s="301"/>
    </row>
    <row r="63" spans="1:16">
      <c r="A63" s="76"/>
      <c r="B63" s="138"/>
      <c r="C63" s="138"/>
      <c r="D63" s="138"/>
      <c r="E63" s="138"/>
      <c r="F63" s="76"/>
      <c r="G63" s="138"/>
      <c r="H63" s="138"/>
      <c r="I63" s="138"/>
      <c r="J63" s="138"/>
      <c r="K63" s="138"/>
      <c r="L63" s="138"/>
    </row>
    <row r="64" spans="1:16">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sheetProtection password="C14D" sheet="1" objects="1" scenarios="1"/>
  <conditionalFormatting sqref="D1">
    <cfRule type="containsText" dxfId="7" priority="1" operator="containsText" text="Errors">
      <formula>NOT(ISERROR(SEARCH("Errors",D1)))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8" tint="0.39997558519241921"/>
  </sheetPr>
  <dimension ref="A1:O196"/>
  <sheetViews>
    <sheetView topLeftCell="A7" workbookViewId="0">
      <selection activeCell="E18" sqref="E18"/>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7" width="15.6640625" style="2" hidden="1" customWidth="1"/>
    <col min="8" max="12" width="15.6640625" style="2" customWidth="1"/>
    <col min="13" max="14" width="25.6640625" style="2" customWidth="1"/>
    <col min="15" max="16384" width="8.88671875" style="2"/>
  </cols>
  <sheetData>
    <row r="1" spans="1:15">
      <c r="A1" s="197" t="s">
        <v>1032</v>
      </c>
      <c r="B1" s="198"/>
      <c r="D1" s="188" t="str">
        <f ca="1">IF('Compliance Issues'!I3="x","Errors exist, see the Compliance Issues tab.","")</f>
        <v>Errors exist, see the Compliance Issues tab.</v>
      </c>
      <c r="E1" s="188"/>
      <c r="G1" s="188"/>
      <c r="H1" s="188"/>
      <c r="I1" s="188"/>
      <c r="J1" s="188"/>
      <c r="K1" s="188"/>
      <c r="L1" s="188"/>
    </row>
    <row r="2" spans="1:15" ht="15.6">
      <c r="A2" s="10" t="str">
        <f>'180B IIIB'!A2</f>
        <v>Dane</v>
      </c>
      <c r="B2" s="8" t="s">
        <v>4</v>
      </c>
      <c r="D2" s="179" t="str">
        <f>LOOKUP(B2,Date,'Addl Info'!B9:B9)</f>
        <v>2021 BUDGET</v>
      </c>
      <c r="E2" s="189">
        <f ca="1">IF(D2="Non-Submission Period",0,LOOKUP(A2,CAUTAU,Allocations!K4:K6))</f>
        <v>55710</v>
      </c>
      <c r="G2" s="179"/>
      <c r="H2" s="188"/>
      <c r="I2" s="188"/>
      <c r="K2" s="190"/>
    </row>
    <row r="3" spans="1:15">
      <c r="A3" s="188"/>
      <c r="B3" s="192"/>
      <c r="C3" s="192"/>
      <c r="D3" s="242" t="s">
        <v>917</v>
      </c>
      <c r="E3" s="191">
        <f ca="1">E2-I62</f>
        <v>0</v>
      </c>
      <c r="G3" s="188"/>
      <c r="H3" s="192"/>
      <c r="I3" s="192"/>
      <c r="J3" s="192"/>
      <c r="K3" s="192"/>
      <c r="L3" s="188"/>
    </row>
    <row r="4" spans="1:15">
      <c r="A4" s="188"/>
      <c r="B4" s="192"/>
      <c r="C4" s="192"/>
      <c r="D4" s="188"/>
      <c r="E4" s="188"/>
      <c r="G4" s="188"/>
      <c r="H4" s="192"/>
      <c r="I4" s="192"/>
      <c r="J4" s="192"/>
      <c r="K4" s="192"/>
      <c r="L4" s="188"/>
    </row>
    <row r="5" spans="1:15">
      <c r="A5" s="193"/>
      <c r="B5" s="194"/>
      <c r="C5" s="194"/>
      <c r="D5" s="188"/>
      <c r="E5" s="188"/>
      <c r="G5" s="188"/>
      <c r="H5" s="194"/>
      <c r="I5" s="194"/>
      <c r="J5" s="194"/>
      <c r="K5" s="194"/>
      <c r="L5" s="188"/>
    </row>
    <row r="6" spans="1:15" ht="77.099999999999994" customHeight="1">
      <c r="A6" s="195" t="s">
        <v>918</v>
      </c>
      <c r="B6" s="195" t="s">
        <v>955</v>
      </c>
      <c r="C6" s="195" t="s">
        <v>987</v>
      </c>
      <c r="D6" s="195" t="s">
        <v>919</v>
      </c>
      <c r="E6" s="195" t="s">
        <v>920</v>
      </c>
      <c r="F6" s="195" t="s">
        <v>987</v>
      </c>
      <c r="G6" s="195" t="s">
        <v>987</v>
      </c>
      <c r="H6" s="195" t="s">
        <v>1041</v>
      </c>
      <c r="I6" s="195" t="s">
        <v>1031</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IF(AND(N7&gt;0,I7=0),"x","")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IF(AND(N8&gt;0,I8=0),"x","")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324" t="s">
        <v>928</v>
      </c>
      <c r="B18" s="222"/>
      <c r="C18" s="222"/>
      <c r="D18" s="139">
        <v>68000</v>
      </c>
      <c r="E18" s="139"/>
      <c r="F18" s="222"/>
      <c r="G18" s="222"/>
      <c r="H18" s="139"/>
      <c r="I18" s="139">
        <v>55710</v>
      </c>
      <c r="J18" s="139"/>
      <c r="K18" s="139"/>
      <c r="L18" s="139"/>
      <c r="M18" s="140">
        <f t="shared" si="0"/>
        <v>123710</v>
      </c>
      <c r="N18" s="140">
        <f t="shared" si="1"/>
        <v>123710</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249" t="s">
        <v>935</v>
      </c>
      <c r="B31" s="222"/>
      <c r="C31" s="222"/>
      <c r="D31" s="222"/>
      <c r="E31" s="222"/>
      <c r="F31" s="222"/>
      <c r="G31" s="222"/>
      <c r="H31" s="222"/>
      <c r="I31" s="222"/>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0</v>
      </c>
      <c r="C62" s="141">
        <f t="shared" ref="C62:L62" si="5">+SUM(C7:C61)</f>
        <v>0</v>
      </c>
      <c r="D62" s="141">
        <f t="shared" si="5"/>
        <v>68000</v>
      </c>
      <c r="E62" s="141">
        <f t="shared" si="5"/>
        <v>0</v>
      </c>
      <c r="F62" s="141">
        <f t="shared" si="5"/>
        <v>0</v>
      </c>
      <c r="G62" s="141">
        <f t="shared" si="5"/>
        <v>0</v>
      </c>
      <c r="H62" s="141">
        <f t="shared" si="5"/>
        <v>0</v>
      </c>
      <c r="I62" s="141">
        <f t="shared" si="5"/>
        <v>55710</v>
      </c>
      <c r="J62" s="141">
        <f t="shared" si="5"/>
        <v>0</v>
      </c>
      <c r="K62" s="141">
        <f t="shared" si="5"/>
        <v>0</v>
      </c>
      <c r="L62" s="141">
        <f t="shared" si="5"/>
        <v>0</v>
      </c>
      <c r="M62" s="140">
        <f t="shared" si="3"/>
        <v>123710</v>
      </c>
      <c r="N62" s="140">
        <f t="shared" si="4"/>
        <v>123710</v>
      </c>
    </row>
    <row r="63" spans="1:15">
      <c r="A63" s="76"/>
      <c r="B63" s="138"/>
      <c r="C63" s="138"/>
      <c r="D63" s="138"/>
      <c r="E63" s="138"/>
      <c r="F63" s="76"/>
      <c r="G63" s="138"/>
      <c r="H63" s="138"/>
      <c r="I63" s="138"/>
      <c r="J63" s="138"/>
      <c r="K63" s="138"/>
      <c r="L63" s="138"/>
    </row>
    <row r="64" spans="1:15">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sheetProtection password="C14D" sheet="1" objects="1" scenarios="1"/>
  <conditionalFormatting sqref="D1">
    <cfRule type="containsText" dxfId="6" priority="1" operator="containsText" text="Errors">
      <formula>NOT(ISERROR(SEARCH("Errors",D1)))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5"/>
  <sheetViews>
    <sheetView zoomScaleNormal="100" workbookViewId="0">
      <pane xSplit="1" ySplit="1" topLeftCell="B2" activePane="bottomRight" state="frozen"/>
      <selection pane="topRight" activeCell="B1" sqref="B1"/>
      <selection pane="bottomLeft" activeCell="A2" sqref="A2"/>
      <selection pane="bottomRight" activeCell="H10" sqref="H10"/>
    </sheetView>
  </sheetViews>
  <sheetFormatPr defaultRowHeight="13.2"/>
  <cols>
    <col min="1" max="1" width="20.44140625" customWidth="1"/>
    <col min="2" max="2" width="27.33203125" bestFit="1" customWidth="1"/>
    <col min="3" max="3" width="29.44140625" customWidth="1"/>
    <col min="4" max="4" width="29.88671875" customWidth="1"/>
    <col min="5" max="5" width="28" bestFit="1" customWidth="1"/>
    <col min="6" max="6" width="28" customWidth="1"/>
    <col min="7" max="10" width="28" bestFit="1" customWidth="1"/>
    <col min="11" max="11" width="28.5546875" bestFit="1" customWidth="1"/>
  </cols>
  <sheetData>
    <row r="1" spans="1:12">
      <c r="A1" s="60" t="s">
        <v>3</v>
      </c>
      <c r="B1" s="92"/>
      <c r="C1" s="92"/>
      <c r="D1" s="92"/>
      <c r="E1" s="92"/>
      <c r="F1" s="92"/>
      <c r="G1" s="92"/>
      <c r="H1" s="92"/>
      <c r="I1" s="92"/>
      <c r="J1" s="92"/>
      <c r="K1" s="92"/>
      <c r="L1" s="92"/>
    </row>
    <row r="2" spans="1:12">
      <c r="A2" s="3"/>
      <c r="B2" s="92"/>
      <c r="C2" s="92"/>
      <c r="D2" s="92"/>
      <c r="E2" s="92"/>
      <c r="F2" s="92"/>
      <c r="G2" s="92"/>
      <c r="H2" s="92"/>
      <c r="I2" s="92"/>
      <c r="J2" s="92"/>
      <c r="K2" s="92"/>
      <c r="L2" s="92"/>
    </row>
    <row r="3" spans="1:12">
      <c r="A3" s="66" t="s">
        <v>4</v>
      </c>
      <c r="B3" s="3" t="s">
        <v>5</v>
      </c>
      <c r="C3" s="92"/>
      <c r="D3" s="92"/>
      <c r="E3" s="92"/>
      <c r="F3" s="92"/>
      <c r="G3" s="92"/>
      <c r="H3" s="92"/>
      <c r="I3" s="92"/>
      <c r="J3" s="92"/>
      <c r="K3" s="92"/>
      <c r="L3" s="92"/>
    </row>
    <row r="4" spans="1:12">
      <c r="A4" s="66"/>
      <c r="B4" s="77"/>
      <c r="C4" s="5"/>
      <c r="D4" s="5"/>
      <c r="E4" s="5"/>
      <c r="F4" s="5"/>
      <c r="G4" s="5"/>
      <c r="H4" s="5"/>
      <c r="I4" s="5"/>
      <c r="J4" s="5"/>
      <c r="K4" s="92"/>
      <c r="L4" s="92"/>
    </row>
    <row r="5" spans="1:12">
      <c r="A5" s="66"/>
      <c r="B5" s="77"/>
      <c r="C5" s="5"/>
      <c r="D5" s="5"/>
      <c r="E5" s="5"/>
      <c r="F5" s="5"/>
      <c r="G5" s="5"/>
      <c r="H5" s="5"/>
      <c r="I5" s="5"/>
      <c r="J5" s="5"/>
      <c r="K5" s="92"/>
      <c r="L5" s="92"/>
    </row>
    <row r="6" spans="1:12">
      <c r="A6" s="66"/>
      <c r="B6" s="77"/>
      <c r="C6" s="5"/>
      <c r="D6" s="5"/>
      <c r="E6" s="5"/>
      <c r="F6" s="5"/>
      <c r="G6" s="5"/>
      <c r="H6" s="5"/>
      <c r="I6" s="5"/>
      <c r="J6" s="5"/>
      <c r="K6" s="92"/>
      <c r="L6" s="92"/>
    </row>
    <row r="7" spans="1:12" ht="15.6">
      <c r="A7" s="67" t="s">
        <v>6</v>
      </c>
      <c r="B7" s="77"/>
      <c r="C7" s="5"/>
      <c r="D7" s="5"/>
      <c r="E7" s="5"/>
      <c r="F7" s="5"/>
      <c r="G7" s="5"/>
      <c r="H7" s="5"/>
      <c r="I7" s="5"/>
      <c r="J7" s="5"/>
      <c r="K7" s="92"/>
      <c r="L7" s="92"/>
    </row>
    <row r="8" spans="1:12">
      <c r="A8" s="60" t="s">
        <v>3</v>
      </c>
      <c r="B8" s="73" t="s">
        <v>7</v>
      </c>
      <c r="C8" s="73" t="s">
        <v>8</v>
      </c>
      <c r="D8" s="147" t="s">
        <v>9</v>
      </c>
      <c r="E8" s="73" t="s">
        <v>10</v>
      </c>
      <c r="F8" s="147" t="s">
        <v>11</v>
      </c>
      <c r="G8" s="73" t="s">
        <v>12</v>
      </c>
      <c r="H8" s="147" t="s">
        <v>13</v>
      </c>
      <c r="I8" s="73" t="s">
        <v>14</v>
      </c>
      <c r="J8" s="147" t="s">
        <v>15</v>
      </c>
      <c r="K8" s="60" t="s">
        <v>16</v>
      </c>
      <c r="L8" s="92"/>
    </row>
    <row r="9" spans="1:12">
      <c r="A9" s="66" t="s">
        <v>4</v>
      </c>
      <c r="B9" s="2" t="s">
        <v>1082</v>
      </c>
      <c r="C9" s="2" t="s">
        <v>17</v>
      </c>
      <c r="D9" s="2" t="s">
        <v>18</v>
      </c>
      <c r="E9" s="2" t="s">
        <v>19</v>
      </c>
      <c r="F9" s="2" t="s">
        <v>18</v>
      </c>
      <c r="G9" s="2" t="s">
        <v>18</v>
      </c>
      <c r="H9" s="2" t="s">
        <v>20</v>
      </c>
      <c r="I9" s="2" t="s">
        <v>17</v>
      </c>
      <c r="J9" s="92" t="s">
        <v>18</v>
      </c>
      <c r="K9" s="92" t="s">
        <v>18</v>
      </c>
      <c r="L9" s="92">
        <v>4</v>
      </c>
    </row>
    <row r="10" spans="1:12">
      <c r="A10" s="66" t="s">
        <v>21</v>
      </c>
      <c r="B10" s="92" t="s">
        <v>22</v>
      </c>
      <c r="C10" s="2" t="s">
        <v>17</v>
      </c>
      <c r="D10" s="2" t="s">
        <v>23</v>
      </c>
      <c r="E10" s="2" t="s">
        <v>19</v>
      </c>
      <c r="F10" s="2" t="s">
        <v>24</v>
      </c>
      <c r="G10" s="2" t="s">
        <v>25</v>
      </c>
      <c r="H10" s="2" t="s">
        <v>20</v>
      </c>
      <c r="I10" s="2" t="s">
        <v>17</v>
      </c>
      <c r="J10" s="2" t="s">
        <v>23</v>
      </c>
      <c r="K10" s="2" t="s">
        <v>17</v>
      </c>
      <c r="L10" s="92"/>
    </row>
    <row r="11" spans="1:12">
      <c r="A11" s="66"/>
      <c r="B11" s="77"/>
      <c r="C11" s="77"/>
      <c r="D11" s="77"/>
      <c r="E11" s="77"/>
      <c r="F11" s="77"/>
      <c r="G11" s="77"/>
      <c r="H11" s="77"/>
      <c r="I11" s="77"/>
      <c r="J11" s="5"/>
      <c r="K11" s="92"/>
      <c r="L11" s="92"/>
    </row>
    <row r="12" spans="1:12">
      <c r="A12" s="66"/>
      <c r="B12" s="77"/>
      <c r="C12" s="5"/>
      <c r="D12" s="77"/>
      <c r="E12" s="77"/>
      <c r="F12" s="77"/>
      <c r="G12" s="77"/>
      <c r="H12" s="77"/>
      <c r="I12" s="77"/>
      <c r="J12" s="5"/>
      <c r="K12" s="92"/>
      <c r="L12" s="92"/>
    </row>
    <row r="13" spans="1:12">
      <c r="A13" s="60" t="s">
        <v>26</v>
      </c>
      <c r="B13" s="9"/>
      <c r="C13" s="5"/>
      <c r="D13" s="5"/>
      <c r="E13" s="5"/>
      <c r="F13" s="5"/>
      <c r="G13" s="5"/>
      <c r="H13" s="5"/>
      <c r="I13" s="5"/>
      <c r="J13" s="5"/>
      <c r="K13" s="92"/>
      <c r="L13" s="92"/>
    </row>
    <row r="14" spans="1:12">
      <c r="A14" s="65"/>
      <c r="B14" s="9"/>
      <c r="C14" s="9"/>
      <c r="D14" s="9"/>
      <c r="E14" s="5"/>
      <c r="F14" s="5"/>
      <c r="G14" s="5"/>
      <c r="H14" s="5"/>
      <c r="I14" s="5"/>
      <c r="J14" s="5"/>
      <c r="K14" s="92"/>
      <c r="L14" s="92"/>
    </row>
    <row r="15" spans="1:12">
      <c r="A15" s="2" t="s">
        <v>27</v>
      </c>
      <c r="B15" s="76"/>
      <c r="C15" s="5"/>
      <c r="D15" s="5"/>
      <c r="E15" s="5"/>
      <c r="F15" s="5"/>
      <c r="G15" s="5"/>
      <c r="H15" s="5"/>
      <c r="I15" s="5"/>
      <c r="J15" s="5"/>
      <c r="K15" s="92"/>
      <c r="L15" s="92"/>
    </row>
    <row r="19" spans="1:12">
      <c r="A19" s="92"/>
      <c r="B19" s="92"/>
      <c r="C19" s="66" t="s">
        <v>28</v>
      </c>
      <c r="D19" s="2" t="s">
        <v>29</v>
      </c>
      <c r="E19" s="92"/>
      <c r="F19" s="92"/>
      <c r="G19" s="92"/>
      <c r="H19" s="92"/>
      <c r="I19" s="92"/>
      <c r="J19" s="92"/>
      <c r="K19" s="92"/>
      <c r="L19" s="92"/>
    </row>
    <row r="20" spans="1:12">
      <c r="A20" s="61"/>
      <c r="B20" s="4"/>
      <c r="C20" s="92" t="s">
        <v>18</v>
      </c>
      <c r="D20" s="92" t="s">
        <v>18</v>
      </c>
      <c r="E20" s="92"/>
      <c r="F20" s="92"/>
      <c r="G20" s="92"/>
      <c r="H20" s="92"/>
      <c r="I20" s="92"/>
      <c r="J20" s="92"/>
      <c r="K20" s="92"/>
      <c r="L20" s="92"/>
    </row>
    <row r="21" spans="1:12">
      <c r="A21" s="61"/>
      <c r="B21" s="4"/>
      <c r="C21" s="60" t="s">
        <v>7</v>
      </c>
      <c r="D21" s="92" t="s">
        <v>30</v>
      </c>
      <c r="E21" s="92"/>
      <c r="F21" s="92"/>
      <c r="G21" s="92"/>
      <c r="H21" s="92"/>
      <c r="I21" s="92"/>
      <c r="J21" s="92"/>
      <c r="K21" s="92"/>
      <c r="L21" s="92"/>
    </row>
    <row r="22" spans="1:12">
      <c r="A22" s="61"/>
      <c r="B22" s="4"/>
      <c r="C22" s="60" t="s">
        <v>31</v>
      </c>
      <c r="D22" s="2" t="s">
        <v>32</v>
      </c>
      <c r="E22" s="92"/>
      <c r="F22" s="92"/>
      <c r="G22" s="92"/>
      <c r="H22" s="92"/>
      <c r="I22" s="92"/>
      <c r="J22" s="92"/>
      <c r="K22" s="92"/>
      <c r="L22" s="92"/>
    </row>
    <row r="23" spans="1:12">
      <c r="A23" s="61"/>
      <c r="B23" s="4"/>
      <c r="C23" s="60" t="s">
        <v>33</v>
      </c>
      <c r="D23" s="2" t="s">
        <v>34</v>
      </c>
      <c r="E23" s="92"/>
      <c r="F23" s="92"/>
      <c r="G23" s="92"/>
      <c r="H23" s="92"/>
      <c r="I23" s="92"/>
      <c r="J23" s="92"/>
      <c r="K23" s="92"/>
      <c r="L23" s="92"/>
    </row>
    <row r="24" spans="1:12">
      <c r="A24" s="61"/>
      <c r="B24" s="4"/>
      <c r="C24" s="60" t="s">
        <v>35</v>
      </c>
      <c r="D24" s="2" t="s">
        <v>36</v>
      </c>
      <c r="E24" s="92"/>
      <c r="F24" s="2"/>
      <c r="G24" s="92"/>
      <c r="H24" s="92"/>
      <c r="I24" s="92"/>
      <c r="J24" s="92"/>
      <c r="K24" s="92"/>
      <c r="L24" s="92"/>
    </row>
    <row r="25" spans="1:12">
      <c r="A25" s="61"/>
      <c r="B25" s="4"/>
      <c r="C25" s="60" t="s">
        <v>37</v>
      </c>
      <c r="D25" s="2" t="s">
        <v>38</v>
      </c>
      <c r="E25" s="92"/>
      <c r="F25" s="92"/>
      <c r="G25" s="92"/>
      <c r="H25" s="92"/>
      <c r="I25" s="92"/>
      <c r="J25" s="92"/>
      <c r="K25" s="92"/>
      <c r="L25" s="92"/>
    </row>
    <row r="26" spans="1:12">
      <c r="A26" s="61"/>
      <c r="B26" s="4"/>
      <c r="C26" s="60"/>
      <c r="D26" s="2"/>
      <c r="E26" s="92"/>
      <c r="F26" s="2"/>
      <c r="G26" s="92"/>
      <c r="H26" s="92"/>
      <c r="I26" s="92"/>
      <c r="J26" s="92"/>
      <c r="K26" s="92"/>
      <c r="L26" s="92"/>
    </row>
    <row r="27" spans="1:12">
      <c r="A27" s="61"/>
      <c r="B27" s="4"/>
      <c r="C27" s="60" t="s">
        <v>39</v>
      </c>
      <c r="D27" s="92" t="s">
        <v>40</v>
      </c>
      <c r="E27" s="92"/>
      <c r="F27" s="92"/>
      <c r="G27" s="92"/>
      <c r="H27" s="92"/>
      <c r="I27" s="92"/>
      <c r="J27" s="92"/>
      <c r="K27" s="92"/>
      <c r="L27" s="92"/>
    </row>
    <row r="28" spans="1:12">
      <c r="A28" s="61"/>
      <c r="B28" s="4"/>
      <c r="C28" s="60" t="s">
        <v>41</v>
      </c>
      <c r="D28" s="2" t="s">
        <v>34</v>
      </c>
      <c r="E28" s="92"/>
      <c r="F28" s="92"/>
      <c r="G28" s="92"/>
      <c r="H28" s="92"/>
      <c r="I28" s="92"/>
      <c r="J28" s="92"/>
      <c r="K28" s="92"/>
      <c r="L28" s="92"/>
    </row>
    <row r="29" spans="1:12">
      <c r="A29" s="61"/>
      <c r="B29" s="4"/>
      <c r="C29" s="92"/>
      <c r="D29" s="92"/>
      <c r="E29" s="92"/>
      <c r="F29" s="92"/>
      <c r="G29" s="92"/>
      <c r="H29" s="92"/>
      <c r="I29" s="92"/>
      <c r="J29" s="92"/>
      <c r="K29" s="92"/>
      <c r="L29" s="92"/>
    </row>
    <row r="30" spans="1:12">
      <c r="A30" s="61"/>
      <c r="B30" s="4"/>
      <c r="C30" s="3" t="s">
        <v>42</v>
      </c>
      <c r="D30" s="2" t="s">
        <v>32</v>
      </c>
      <c r="E30" s="92"/>
      <c r="F30" s="92"/>
      <c r="G30" s="92"/>
      <c r="H30" s="92"/>
      <c r="I30" s="92"/>
      <c r="J30" s="92"/>
      <c r="K30" s="92"/>
      <c r="L30" s="92"/>
    </row>
    <row r="31" spans="1:12">
      <c r="A31" s="61"/>
      <c r="B31" s="4"/>
      <c r="C31" s="3" t="s">
        <v>43</v>
      </c>
      <c r="D31" s="2" t="s">
        <v>34</v>
      </c>
      <c r="E31" s="92"/>
      <c r="F31" s="92"/>
      <c r="G31" s="92"/>
      <c r="H31" s="92"/>
      <c r="I31" s="92"/>
      <c r="J31" s="92"/>
      <c r="K31" s="92"/>
      <c r="L31" s="92"/>
    </row>
    <row r="32" spans="1:12">
      <c r="A32" s="61"/>
      <c r="B32" s="4"/>
      <c r="C32" s="92"/>
      <c r="D32" s="92"/>
      <c r="E32" s="92"/>
      <c r="F32" s="92"/>
      <c r="G32" s="92"/>
      <c r="H32" s="92"/>
      <c r="I32" s="92"/>
      <c r="J32" s="92"/>
      <c r="K32" s="92"/>
      <c r="L32" s="92"/>
    </row>
    <row r="33" spans="1:6">
      <c r="A33" s="92"/>
      <c r="B33" s="4"/>
      <c r="C33" s="92"/>
      <c r="D33" s="92"/>
      <c r="E33" s="92"/>
      <c r="F33" s="92"/>
    </row>
    <row r="34" spans="1:6">
      <c r="A34" s="61"/>
      <c r="B34" s="4"/>
      <c r="C34" s="92"/>
      <c r="D34" s="92"/>
      <c r="E34" s="92"/>
      <c r="F34" s="92"/>
    </row>
    <row r="35" spans="1:6">
      <c r="A35" s="66"/>
      <c r="B35" s="77"/>
      <c r="C35" s="92"/>
      <c r="D35" s="92"/>
      <c r="E35" s="92"/>
      <c r="F35" s="92"/>
    </row>
  </sheetData>
  <sortState ref="A9:L9">
    <sortCondition ref="A9"/>
  </sortState>
  <customSheetViews>
    <customSheetView guid="{89953FCB-456A-4C2D-8912-B30825F750D3}" fitToPage="1" state="hidden">
      <pane xSplit="1" ySplit="1" topLeftCell="B2" activePane="bottomRight" state="frozen"/>
      <selection pane="bottomRight" activeCell="C10" sqref="C10"/>
      <pageMargins left="0" right="0" top="0" bottom="0" header="0" footer="0"/>
      <pageSetup scale="63" fitToWidth="3" orientation="landscape" r:id="rId1"/>
      <headerFooter alignWithMargins="0"/>
    </customSheetView>
  </customSheetViews>
  <phoneticPr fontId="4" type="noConversion"/>
  <pageMargins left="0.75" right="0.75" top="1" bottom="1" header="0.5" footer="0.5"/>
  <pageSetup scale="63" fitToWidth="3" orientation="landscape" r:id="rId2"/>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8" tint="0.39997558519241921"/>
  </sheetPr>
  <dimension ref="A1:O196"/>
  <sheetViews>
    <sheetView topLeftCell="A13" zoomScale="115" zoomScaleNormal="115" workbookViewId="0">
      <selection activeCell="J15" sqref="J15"/>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7" width="15.6640625" style="2" hidden="1" customWidth="1"/>
    <col min="8" max="12" width="15.6640625" style="2" customWidth="1"/>
    <col min="13" max="14" width="25.6640625" style="2" customWidth="1"/>
    <col min="15" max="16384" width="8.88671875" style="2"/>
  </cols>
  <sheetData>
    <row r="1" spans="1:15">
      <c r="A1" s="197" t="s">
        <v>1035</v>
      </c>
      <c r="D1" s="188" t="str">
        <f>IF('Compliance Issues'!L3="x","Errors exist, see the Compliance Issues tab.","")</f>
        <v>Errors exist, see the Compliance Issues tab.</v>
      </c>
      <c r="E1" s="188"/>
      <c r="G1" s="188"/>
      <c r="H1" s="188"/>
      <c r="I1" s="188"/>
      <c r="J1" s="188"/>
      <c r="K1" s="188"/>
      <c r="L1" s="188"/>
    </row>
    <row r="2" spans="1:15" ht="15.6">
      <c r="A2" s="10" t="str">
        <f>'180B IIIB'!A2</f>
        <v>Dane</v>
      </c>
      <c r="B2" s="8" t="s">
        <v>4</v>
      </c>
      <c r="D2" s="179" t="str">
        <f>LOOKUP(B2,Date,'Addl Info'!B9:B9)</f>
        <v>2021 BUDGET</v>
      </c>
      <c r="E2" s="189">
        <f ca="1">IF(D2="Non-Submission Period",0,LOOKUP(A2,CAUTAU,Allocations!N4:N6))</f>
        <v>17931</v>
      </c>
      <c r="G2" s="179"/>
      <c r="H2" s="188"/>
      <c r="I2" s="188"/>
      <c r="K2" s="190"/>
    </row>
    <row r="3" spans="1:15">
      <c r="A3" s="188"/>
      <c r="B3" s="192"/>
      <c r="C3" s="192"/>
      <c r="D3" s="242" t="s">
        <v>917</v>
      </c>
      <c r="E3" s="191">
        <f ca="1">E2-I62</f>
        <v>0</v>
      </c>
      <c r="G3" s="188"/>
      <c r="H3" s="192"/>
      <c r="I3" s="192"/>
      <c r="J3" s="192"/>
      <c r="K3" s="192"/>
      <c r="L3" s="188"/>
    </row>
    <row r="4" spans="1:15">
      <c r="A4" s="188"/>
      <c r="B4" s="192"/>
      <c r="C4" s="192"/>
      <c r="D4" s="188"/>
      <c r="E4" s="188"/>
      <c r="G4" s="188"/>
      <c r="H4" s="192"/>
      <c r="I4" s="192"/>
      <c r="J4" s="192"/>
      <c r="K4" s="192"/>
      <c r="L4" s="188"/>
    </row>
    <row r="5" spans="1:15">
      <c r="A5" s="193"/>
      <c r="B5" s="194"/>
      <c r="C5" s="194"/>
      <c r="D5" s="188"/>
      <c r="E5" s="188"/>
      <c r="G5" s="188"/>
      <c r="H5" s="194"/>
      <c r="I5" s="194"/>
      <c r="J5" s="194"/>
      <c r="K5" s="194"/>
      <c r="L5" s="188"/>
    </row>
    <row r="6" spans="1:15" ht="77.099999999999994" customHeight="1">
      <c r="A6" s="195" t="s">
        <v>918</v>
      </c>
      <c r="B6" s="195" t="s">
        <v>955</v>
      </c>
      <c r="C6" s="195" t="s">
        <v>987</v>
      </c>
      <c r="D6" s="195" t="s">
        <v>919</v>
      </c>
      <c r="E6" s="195" t="s">
        <v>920</v>
      </c>
      <c r="F6" s="195" t="s">
        <v>987</v>
      </c>
      <c r="G6" s="195" t="s">
        <v>987</v>
      </c>
      <c r="H6" s="195" t="s">
        <v>1041</v>
      </c>
      <c r="I6" s="195" t="s">
        <v>1034</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IF(AND(N7&gt;0,I7=0),"x","")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IF(AND(N8&gt;0,I8=0),"x","")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90" t="s">
        <v>928</v>
      </c>
      <c r="B18" s="222"/>
      <c r="C18" s="222"/>
      <c r="D18" s="139"/>
      <c r="E18" s="222"/>
      <c r="F18" s="222"/>
      <c r="G18" s="222"/>
      <c r="H18" s="139"/>
      <c r="I18" s="139">
        <v>17931</v>
      </c>
      <c r="J18" s="222"/>
      <c r="K18" s="222"/>
      <c r="L18" s="222"/>
      <c r="M18" s="140">
        <f t="shared" si="0"/>
        <v>17931</v>
      </c>
      <c r="N18" s="140">
        <f t="shared" si="1"/>
        <v>17931</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90" t="s">
        <v>935</v>
      </c>
      <c r="B31" s="222"/>
      <c r="C31" s="222"/>
      <c r="D31" s="139"/>
      <c r="E31" s="222"/>
      <c r="F31" s="222"/>
      <c r="G31" s="222"/>
      <c r="H31" s="139"/>
      <c r="I31" s="139"/>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0</v>
      </c>
      <c r="C62" s="141">
        <f t="shared" ref="C62:L62" si="5">+SUM(C7:C61)</f>
        <v>0</v>
      </c>
      <c r="D62" s="141">
        <f t="shared" si="5"/>
        <v>0</v>
      </c>
      <c r="E62" s="141">
        <f t="shared" si="5"/>
        <v>0</v>
      </c>
      <c r="F62" s="141">
        <f t="shared" si="5"/>
        <v>0</v>
      </c>
      <c r="G62" s="141">
        <f t="shared" si="5"/>
        <v>0</v>
      </c>
      <c r="H62" s="141">
        <f t="shared" si="5"/>
        <v>0</v>
      </c>
      <c r="I62" s="141">
        <f t="shared" si="5"/>
        <v>17931</v>
      </c>
      <c r="J62" s="141">
        <f t="shared" si="5"/>
        <v>0</v>
      </c>
      <c r="K62" s="141">
        <f t="shared" si="5"/>
        <v>0</v>
      </c>
      <c r="L62" s="141">
        <f t="shared" si="5"/>
        <v>0</v>
      </c>
      <c r="M62" s="140">
        <f t="shared" si="3"/>
        <v>17931</v>
      </c>
      <c r="N62" s="140">
        <f t="shared" si="4"/>
        <v>17931</v>
      </c>
    </row>
    <row r="63" spans="1:15">
      <c r="A63" s="76"/>
      <c r="B63" s="138"/>
      <c r="C63" s="138"/>
      <c r="D63" s="138"/>
      <c r="E63" s="138"/>
      <c r="F63" s="76"/>
      <c r="G63" s="138"/>
      <c r="H63" s="138"/>
      <c r="I63" s="138"/>
      <c r="J63" s="138"/>
      <c r="K63" s="138"/>
      <c r="L63" s="138"/>
    </row>
    <row r="64" spans="1:15">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sheetProtection password="C14D" sheet="1" objects="1" scenarios="1"/>
  <conditionalFormatting sqref="D1">
    <cfRule type="containsText" dxfId="5" priority="1" operator="containsText" text="Errors">
      <formula>NOT(ISERROR(SEARCH("Errors",D1)))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8" tint="0.39997558519241921"/>
  </sheetPr>
  <dimension ref="A1:O196"/>
  <sheetViews>
    <sheetView topLeftCell="A21" workbookViewId="0">
      <selection activeCell="E4" sqref="E4"/>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6" width="15.6640625" style="2" hidden="1" customWidth="1"/>
    <col min="7" max="8" width="15.6640625" style="2" customWidth="1"/>
    <col min="9" max="9" width="15.6640625" style="2" hidden="1" customWidth="1"/>
    <col min="10" max="12" width="15.6640625" style="2" customWidth="1"/>
    <col min="13" max="14" width="25.6640625" style="2" customWidth="1"/>
    <col min="15" max="16384" width="8.88671875" style="2"/>
  </cols>
  <sheetData>
    <row r="1" spans="1:15">
      <c r="A1" s="197" t="s">
        <v>1036</v>
      </c>
      <c r="B1" s="198"/>
      <c r="D1" s="188" t="str">
        <f>IF('Compliance Issues'!O3="x","Errors exist, see the Compliance Issues tab.","")</f>
        <v>Errors exist, see the Compliance Issues tab.</v>
      </c>
      <c r="E1" s="188"/>
      <c r="G1" s="188"/>
      <c r="H1" s="188"/>
      <c r="I1" s="188"/>
      <c r="J1" s="188"/>
      <c r="K1" s="188"/>
      <c r="L1" s="188"/>
    </row>
    <row r="2" spans="1:15" ht="15.6">
      <c r="A2" s="10" t="str">
        <f>'180B IIIB'!A2</f>
        <v>Dane</v>
      </c>
      <c r="B2" s="8" t="s">
        <v>4</v>
      </c>
      <c r="D2" s="179" t="str">
        <f>LOOKUP(B2,Date,'Addl Info'!B9:B9)</f>
        <v>2021 BUDGET</v>
      </c>
      <c r="E2" s="189">
        <f ca="1">IF(D2="Non-Submission Period",0,LOOKUP(A2,CAUTAU,Allocations!O4:O6))</f>
        <v>18351</v>
      </c>
      <c r="G2" s="179"/>
      <c r="H2" s="188"/>
      <c r="I2" s="188"/>
      <c r="K2" s="190"/>
    </row>
    <row r="3" spans="1:15">
      <c r="A3" s="188"/>
      <c r="B3" s="192"/>
      <c r="C3" s="192"/>
      <c r="D3" s="242" t="s">
        <v>917</v>
      </c>
      <c r="E3" s="191">
        <f ca="1">E2-G62</f>
        <v>0</v>
      </c>
      <c r="G3" s="188"/>
      <c r="H3" s="192"/>
      <c r="I3" s="192"/>
      <c r="J3" s="192"/>
      <c r="K3" s="192"/>
      <c r="L3" s="188"/>
    </row>
    <row r="4" spans="1:15">
      <c r="A4" s="188"/>
      <c r="B4" s="192"/>
      <c r="C4" s="192"/>
      <c r="D4" s="188"/>
      <c r="E4" s="188"/>
      <c r="G4" s="188"/>
      <c r="H4" s="192"/>
      <c r="I4" s="192"/>
      <c r="J4" s="192"/>
      <c r="K4" s="192"/>
      <c r="L4" s="188"/>
    </row>
    <row r="5" spans="1:15">
      <c r="A5" s="193"/>
      <c r="B5" s="194"/>
      <c r="C5" s="194"/>
      <c r="D5" s="188"/>
      <c r="E5" s="188"/>
      <c r="G5" s="188"/>
      <c r="H5" s="194"/>
      <c r="I5" s="194"/>
      <c r="J5" s="194"/>
      <c r="K5" s="194"/>
      <c r="L5" s="188"/>
    </row>
    <row r="6" spans="1:15" ht="77.099999999999994" customHeight="1">
      <c r="A6" s="195" t="s">
        <v>918</v>
      </c>
      <c r="B6" s="195" t="s">
        <v>955</v>
      </c>
      <c r="C6" s="195" t="s">
        <v>987</v>
      </c>
      <c r="D6" s="195" t="s">
        <v>919</v>
      </c>
      <c r="E6" s="195" t="s">
        <v>920</v>
      </c>
      <c r="F6" s="195" t="s">
        <v>987</v>
      </c>
      <c r="G6" s="195" t="s">
        <v>1037</v>
      </c>
      <c r="H6" s="195" t="s">
        <v>921</v>
      </c>
      <c r="I6" s="195" t="s">
        <v>987</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IF(AND(N7&gt;0,G7=0),"x","")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IF(AND(N8&gt;0,G8=0),"x","")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90" t="s">
        <v>928</v>
      </c>
      <c r="B18" s="222"/>
      <c r="C18" s="222"/>
      <c r="D18" s="139"/>
      <c r="E18" s="222"/>
      <c r="F18" s="222"/>
      <c r="G18" s="139">
        <v>18351</v>
      </c>
      <c r="H18" s="222"/>
      <c r="I18" s="222"/>
      <c r="J18" s="222"/>
      <c r="K18" s="222"/>
      <c r="L18" s="222"/>
      <c r="M18" s="140">
        <f t="shared" si="0"/>
        <v>18351</v>
      </c>
      <c r="N18" s="140">
        <f t="shared" si="1"/>
        <v>18351</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90" t="s">
        <v>935</v>
      </c>
      <c r="B31" s="222"/>
      <c r="C31" s="222"/>
      <c r="D31" s="139"/>
      <c r="E31" s="222"/>
      <c r="F31" s="222"/>
      <c r="G31" s="139"/>
      <c r="H31" s="222"/>
      <c r="I31" s="222"/>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0</v>
      </c>
      <c r="C62" s="141">
        <f t="shared" ref="C62:L62" si="5">+SUM(C7:C61)</f>
        <v>0</v>
      </c>
      <c r="D62" s="141">
        <f t="shared" si="5"/>
        <v>0</v>
      </c>
      <c r="E62" s="141">
        <f t="shared" si="5"/>
        <v>0</v>
      </c>
      <c r="F62" s="141">
        <f t="shared" si="5"/>
        <v>0</v>
      </c>
      <c r="G62" s="141">
        <f t="shared" si="5"/>
        <v>18351</v>
      </c>
      <c r="H62" s="141">
        <f t="shared" si="5"/>
        <v>0</v>
      </c>
      <c r="I62" s="141">
        <f t="shared" si="5"/>
        <v>0</v>
      </c>
      <c r="J62" s="141">
        <f t="shared" si="5"/>
        <v>0</v>
      </c>
      <c r="K62" s="141">
        <f t="shared" si="5"/>
        <v>0</v>
      </c>
      <c r="L62" s="141">
        <f t="shared" si="5"/>
        <v>0</v>
      </c>
      <c r="M62" s="140">
        <f t="shared" si="3"/>
        <v>18351</v>
      </c>
      <c r="N62" s="140">
        <f t="shared" si="4"/>
        <v>18351</v>
      </c>
    </row>
    <row r="63" spans="1:15">
      <c r="A63" s="76"/>
      <c r="B63" s="138"/>
      <c r="C63" s="138"/>
      <c r="D63" s="138"/>
      <c r="E63" s="138"/>
      <c r="F63" s="76"/>
      <c r="G63" s="138"/>
      <c r="H63" s="138"/>
      <c r="I63" s="138"/>
      <c r="J63" s="138"/>
      <c r="K63" s="138"/>
      <c r="L63" s="138"/>
    </row>
    <row r="64" spans="1:15">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conditionalFormatting sqref="D1">
    <cfRule type="containsText" dxfId="4" priority="1" operator="containsText" text="Errors">
      <formula>NOT(ISERROR(SEARCH("Errors",D1)))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8" tint="0.39997558519241921"/>
  </sheetPr>
  <dimension ref="A1:O196"/>
  <sheetViews>
    <sheetView workbookViewId="0">
      <selection activeCell="E4" sqref="E4"/>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6" width="15.6640625" style="2" hidden="1" customWidth="1"/>
    <col min="7" max="8" width="15.6640625" style="2" customWidth="1"/>
    <col min="9" max="9" width="15.6640625" style="2" hidden="1" customWidth="1"/>
    <col min="10" max="12" width="15.6640625" style="2" customWidth="1"/>
    <col min="13" max="14" width="25.6640625" style="2" customWidth="1"/>
    <col min="15" max="16384" width="8.88671875" style="2"/>
  </cols>
  <sheetData>
    <row r="1" spans="1:15">
      <c r="A1" s="197" t="s">
        <v>1080</v>
      </c>
      <c r="B1" s="198"/>
      <c r="D1" s="188" t="str">
        <f>IF('Compliance Issues'!R3="x","Errors exist, see the Compliance Issues tab.","")</f>
        <v>Errors exist, see the Compliance Issues tab.</v>
      </c>
      <c r="E1" s="188"/>
      <c r="G1" s="188"/>
      <c r="H1" s="188"/>
      <c r="I1" s="188"/>
      <c r="J1" s="188"/>
      <c r="K1" s="188"/>
      <c r="L1" s="188"/>
    </row>
    <row r="2" spans="1:15" ht="15.6">
      <c r="A2" s="10" t="str">
        <f>'180B IIIB'!A2</f>
        <v>Dane</v>
      </c>
      <c r="B2" s="8" t="s">
        <v>4</v>
      </c>
      <c r="D2" s="179" t="str">
        <f>LOOKUP(B2,Date,'Addl Info'!B9:B9)</f>
        <v>2021 BUDGET</v>
      </c>
      <c r="E2" s="189">
        <f ca="1">IF(D2="Non-Submission Period",0,LOOKUP(A2,CAUTAU,Allocations!P4:P6))</f>
        <v>28657</v>
      </c>
      <c r="G2" s="179"/>
      <c r="H2" s="188"/>
      <c r="I2" s="188"/>
      <c r="K2" s="190"/>
    </row>
    <row r="3" spans="1:15">
      <c r="A3" s="188"/>
      <c r="B3" s="192"/>
      <c r="C3" s="192"/>
      <c r="D3" s="242" t="s">
        <v>917</v>
      </c>
      <c r="E3" s="191">
        <f ca="1">E2-G62</f>
        <v>0</v>
      </c>
      <c r="G3" s="188"/>
      <c r="H3" s="192"/>
      <c r="I3" s="192"/>
      <c r="J3" s="192"/>
      <c r="K3" s="192"/>
      <c r="L3" s="188"/>
    </row>
    <row r="4" spans="1:15">
      <c r="A4" s="188"/>
      <c r="B4" s="192"/>
      <c r="C4" s="192"/>
      <c r="D4" s="188"/>
      <c r="E4" s="188"/>
      <c r="G4" s="188"/>
      <c r="H4" s="192"/>
      <c r="I4" s="192"/>
      <c r="J4" s="192"/>
      <c r="K4" s="192"/>
      <c r="L4" s="188"/>
    </row>
    <row r="5" spans="1:15">
      <c r="A5" s="193"/>
      <c r="B5" s="194"/>
      <c r="C5" s="194"/>
      <c r="D5" s="188"/>
      <c r="E5" s="188"/>
      <c r="G5" s="188"/>
      <c r="H5" s="194"/>
      <c r="I5" s="194"/>
      <c r="J5" s="194"/>
      <c r="K5" s="194"/>
      <c r="L5" s="188"/>
    </row>
    <row r="6" spans="1:15" ht="77.099999999999994" customHeight="1">
      <c r="A6" s="195" t="s">
        <v>918</v>
      </c>
      <c r="B6" s="195" t="s">
        <v>955</v>
      </c>
      <c r="C6" s="195" t="s">
        <v>987</v>
      </c>
      <c r="D6" s="195" t="s">
        <v>919</v>
      </c>
      <c r="E6" s="195" t="s">
        <v>920</v>
      </c>
      <c r="F6" s="195" t="s">
        <v>987</v>
      </c>
      <c r="G6" s="195" t="s">
        <v>1040</v>
      </c>
      <c r="H6" s="195" t="s">
        <v>921</v>
      </c>
      <c r="I6" s="195" t="s">
        <v>987</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IF(AND(N7&gt;0,G7=0),"x","")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IF(AND(N8&gt;0,G8=0),"x","")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90" t="s">
        <v>928</v>
      </c>
      <c r="B18" s="222"/>
      <c r="C18" s="222"/>
      <c r="D18" s="139"/>
      <c r="E18" s="222"/>
      <c r="F18" s="222"/>
      <c r="G18" s="139">
        <v>28657</v>
      </c>
      <c r="H18" s="222"/>
      <c r="I18" s="222"/>
      <c r="J18" s="222"/>
      <c r="K18" s="222"/>
      <c r="L18" s="222"/>
      <c r="M18" s="140">
        <f t="shared" si="0"/>
        <v>28657</v>
      </c>
      <c r="N18" s="140">
        <f t="shared" si="1"/>
        <v>28657</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90" t="s">
        <v>935</v>
      </c>
      <c r="B31" s="222"/>
      <c r="C31" s="222"/>
      <c r="D31" s="139"/>
      <c r="E31" s="222"/>
      <c r="F31" s="222"/>
      <c r="G31" s="139"/>
      <c r="H31" s="222"/>
      <c r="I31" s="222"/>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7" t="s">
        <v>878</v>
      </c>
      <c r="B61" s="222"/>
      <c r="C61" s="222"/>
      <c r="D61" s="222"/>
      <c r="E61" s="222"/>
      <c r="F61" s="222"/>
      <c r="G61" s="222"/>
      <c r="H61" s="222"/>
      <c r="I61" s="222"/>
      <c r="J61" s="222"/>
      <c r="K61" s="222"/>
      <c r="L61" s="222"/>
      <c r="M61" s="140">
        <f t="shared" si="3"/>
        <v>0</v>
      </c>
      <c r="N61" s="140">
        <f t="shared" si="4"/>
        <v>0</v>
      </c>
      <c r="O61" s="301" t="str">
        <f t="shared" si="2"/>
        <v/>
      </c>
    </row>
    <row r="62" spans="1:15" ht="26.1" customHeight="1">
      <c r="A62" s="134" t="s">
        <v>893</v>
      </c>
      <c r="B62" s="141">
        <f>+SUM(B7:B61)</f>
        <v>0</v>
      </c>
      <c r="C62" s="141">
        <f t="shared" ref="C62:L62" si="5">+SUM(C7:C61)</f>
        <v>0</v>
      </c>
      <c r="D62" s="141">
        <f t="shared" si="5"/>
        <v>0</v>
      </c>
      <c r="E62" s="141">
        <f t="shared" si="5"/>
        <v>0</v>
      </c>
      <c r="F62" s="141">
        <f t="shared" si="5"/>
        <v>0</v>
      </c>
      <c r="G62" s="141">
        <f t="shared" si="5"/>
        <v>28657</v>
      </c>
      <c r="H62" s="141">
        <f t="shared" si="5"/>
        <v>0</v>
      </c>
      <c r="I62" s="141">
        <f t="shared" si="5"/>
        <v>0</v>
      </c>
      <c r="J62" s="141">
        <f t="shared" si="5"/>
        <v>0</v>
      </c>
      <c r="K62" s="141">
        <f t="shared" si="5"/>
        <v>0</v>
      </c>
      <c r="L62" s="141">
        <f t="shared" si="5"/>
        <v>0</v>
      </c>
      <c r="M62" s="140">
        <f t="shared" si="3"/>
        <v>28657</v>
      </c>
      <c r="N62" s="140">
        <f t="shared" si="4"/>
        <v>28657</v>
      </c>
    </row>
    <row r="63" spans="1:15">
      <c r="A63" s="76"/>
      <c r="B63" s="138"/>
      <c r="C63" s="138"/>
      <c r="D63" s="138"/>
      <c r="E63" s="138"/>
      <c r="F63" s="76"/>
      <c r="G63" s="138"/>
      <c r="H63" s="138"/>
      <c r="I63" s="138"/>
      <c r="J63" s="138"/>
      <c r="K63" s="138"/>
      <c r="L63" s="138"/>
    </row>
    <row r="64" spans="1:15">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conditionalFormatting sqref="D1">
    <cfRule type="containsText" dxfId="3" priority="1" operator="containsText" text="Errors">
      <formula>NOT(ISERROR(SEARCH("Errors",D1)))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8" tint="0.39997558519241921"/>
  </sheetPr>
  <dimension ref="A1:O196"/>
  <sheetViews>
    <sheetView workbookViewId="0">
      <selection activeCell="I62" sqref="I62"/>
    </sheetView>
  </sheetViews>
  <sheetFormatPr defaultColWidth="8.88671875" defaultRowHeight="13.2"/>
  <cols>
    <col min="1" max="1" width="30.6640625" style="2" customWidth="1"/>
    <col min="2" max="2" width="15.6640625" style="2" customWidth="1"/>
    <col min="3" max="3" width="15.6640625" style="2" hidden="1" customWidth="1"/>
    <col min="4" max="5" width="15.6640625" style="2" customWidth="1"/>
    <col min="6" max="7" width="15.6640625" style="2" hidden="1" customWidth="1"/>
    <col min="8" max="12" width="15.6640625" style="2" customWidth="1"/>
    <col min="13" max="14" width="25.6640625" style="2" customWidth="1"/>
    <col min="15" max="16384" width="8.88671875" style="2"/>
  </cols>
  <sheetData>
    <row r="1" spans="1:15">
      <c r="A1" s="197" t="s">
        <v>878</v>
      </c>
      <c r="B1" s="198"/>
      <c r="D1" s="188" t="str">
        <f>IF('Compliance Issues'!C4="x","Errors exist, see the Compliance Issues tab.","")</f>
        <v>Errors exist, see the Compliance Issues tab.</v>
      </c>
      <c r="E1" s="188"/>
      <c r="G1" s="188"/>
      <c r="H1" s="188"/>
      <c r="I1" s="188"/>
      <c r="J1" s="188"/>
      <c r="K1" s="188"/>
      <c r="L1" s="188"/>
    </row>
    <row r="2" spans="1:15" ht="15.6">
      <c r="A2" s="10" t="str">
        <f>'180B IIIB'!A2</f>
        <v>Dane</v>
      </c>
      <c r="B2" s="8" t="s">
        <v>4</v>
      </c>
      <c r="D2" s="179" t="str">
        <f>LOOKUP(B2,Date,'Addl Info'!B9:B9)</f>
        <v>2021 BUDGET</v>
      </c>
      <c r="E2" s="189">
        <f ca="1">IF(D2="Non-Submission Period",0,LOOKUP(A2,CAUTAU,Allocations!L4:L6))</f>
        <v>86329</v>
      </c>
      <c r="G2" s="179"/>
      <c r="H2" s="188"/>
      <c r="I2" s="188"/>
      <c r="K2" s="190"/>
    </row>
    <row r="3" spans="1:15">
      <c r="A3" s="188"/>
      <c r="B3" s="192"/>
      <c r="C3" s="192"/>
      <c r="D3" s="242" t="s">
        <v>917</v>
      </c>
      <c r="E3" s="191">
        <f ca="1">E2-I62</f>
        <v>0</v>
      </c>
      <c r="G3" s="188"/>
      <c r="H3" s="192"/>
      <c r="I3" s="192"/>
      <c r="J3" s="192"/>
      <c r="K3" s="192"/>
      <c r="L3" s="188"/>
    </row>
    <row r="4" spans="1:15">
      <c r="A4" s="188"/>
      <c r="B4" s="192"/>
      <c r="C4" s="192"/>
      <c r="D4" s="188"/>
      <c r="E4" s="188"/>
      <c r="G4" s="188"/>
      <c r="H4" s="192"/>
      <c r="I4" s="192"/>
      <c r="J4" s="192"/>
      <c r="K4" s="192"/>
      <c r="L4" s="188"/>
    </row>
    <row r="5" spans="1:15">
      <c r="A5" s="193"/>
      <c r="B5" s="194"/>
      <c r="C5" s="194"/>
      <c r="D5" s="188"/>
      <c r="E5" s="188"/>
      <c r="G5" s="188"/>
      <c r="H5" s="194"/>
      <c r="I5" s="194"/>
      <c r="J5" s="194"/>
      <c r="K5" s="194"/>
      <c r="L5" s="188"/>
    </row>
    <row r="6" spans="1:15" ht="77.099999999999994" customHeight="1">
      <c r="A6" s="195" t="s">
        <v>918</v>
      </c>
      <c r="B6" s="195" t="s">
        <v>955</v>
      </c>
      <c r="C6" s="195" t="s">
        <v>987</v>
      </c>
      <c r="D6" s="195" t="s">
        <v>919</v>
      </c>
      <c r="E6" s="195" t="s">
        <v>920</v>
      </c>
      <c r="F6" s="195" t="s">
        <v>987</v>
      </c>
      <c r="G6" s="195" t="s">
        <v>987</v>
      </c>
      <c r="H6" s="195" t="s">
        <v>921</v>
      </c>
      <c r="I6" s="195" t="s">
        <v>986</v>
      </c>
      <c r="J6" s="195" t="s">
        <v>922</v>
      </c>
      <c r="K6" s="195" t="s">
        <v>923</v>
      </c>
      <c r="L6" s="195" t="s">
        <v>924</v>
      </c>
      <c r="M6" s="195" t="s">
        <v>966</v>
      </c>
      <c r="N6" s="195" t="s">
        <v>967</v>
      </c>
    </row>
    <row r="7" spans="1:15" ht="26.1" customHeight="1">
      <c r="A7" s="249" t="s">
        <v>168</v>
      </c>
      <c r="B7" s="222"/>
      <c r="C7" s="222"/>
      <c r="D7" s="222"/>
      <c r="E7" s="222"/>
      <c r="F7" s="222"/>
      <c r="G7" s="222"/>
      <c r="H7" s="222"/>
      <c r="I7" s="222"/>
      <c r="J7" s="222"/>
      <c r="K7" s="222"/>
      <c r="L7" s="222"/>
      <c r="M7" s="140">
        <f t="shared" ref="M7:M38" si="0">B7+C7+D7+F7+G7+H7+I7+J7+K7+L7</f>
        <v>0</v>
      </c>
      <c r="N7" s="140">
        <f t="shared" ref="N7:N38" si="1">B7+C7+D7+E7+F7+G7+H7+I7+J7+K7+L7</f>
        <v>0</v>
      </c>
      <c r="O7" s="301" t="str">
        <f>IF(AND(N7&gt;0,I7=0),"x","")</f>
        <v/>
      </c>
    </row>
    <row r="8" spans="1:15" ht="26.1" customHeight="1">
      <c r="A8" s="249" t="s">
        <v>171</v>
      </c>
      <c r="B8" s="222"/>
      <c r="C8" s="222"/>
      <c r="D8" s="222"/>
      <c r="E8" s="222"/>
      <c r="F8" s="222"/>
      <c r="G8" s="222"/>
      <c r="H8" s="222"/>
      <c r="I8" s="222"/>
      <c r="J8" s="222"/>
      <c r="K8" s="222"/>
      <c r="L8" s="222"/>
      <c r="M8" s="140">
        <f t="shared" si="0"/>
        <v>0</v>
      </c>
      <c r="N8" s="140">
        <f t="shared" si="1"/>
        <v>0</v>
      </c>
      <c r="O8" s="301" t="str">
        <f t="shared" ref="O8:O61" si="2">IF(AND(N8&gt;0,I8=0),"x","")</f>
        <v/>
      </c>
    </row>
    <row r="9" spans="1:15" ht="26.1" customHeight="1">
      <c r="A9" s="249" t="s">
        <v>179</v>
      </c>
      <c r="B9" s="222"/>
      <c r="C9" s="222"/>
      <c r="D9" s="222"/>
      <c r="E9" s="222"/>
      <c r="F9" s="222"/>
      <c r="G9" s="222"/>
      <c r="H9" s="222"/>
      <c r="I9" s="222"/>
      <c r="J9" s="222"/>
      <c r="K9" s="222"/>
      <c r="L9" s="222"/>
      <c r="M9" s="140">
        <f t="shared" si="0"/>
        <v>0</v>
      </c>
      <c r="N9" s="140">
        <f t="shared" si="1"/>
        <v>0</v>
      </c>
      <c r="O9" s="301" t="str">
        <f t="shared" si="2"/>
        <v/>
      </c>
    </row>
    <row r="10" spans="1:15" ht="26.1" customHeight="1">
      <c r="A10" s="249" t="s">
        <v>187</v>
      </c>
      <c r="B10" s="222"/>
      <c r="C10" s="222"/>
      <c r="D10" s="222"/>
      <c r="E10" s="222"/>
      <c r="F10" s="222"/>
      <c r="G10" s="222"/>
      <c r="H10" s="222"/>
      <c r="I10" s="222"/>
      <c r="J10" s="222"/>
      <c r="K10" s="222"/>
      <c r="L10" s="222"/>
      <c r="M10" s="140">
        <f t="shared" si="0"/>
        <v>0</v>
      </c>
      <c r="N10" s="140">
        <f t="shared" si="1"/>
        <v>0</v>
      </c>
      <c r="O10" s="301" t="str">
        <f t="shared" si="2"/>
        <v/>
      </c>
    </row>
    <row r="11" spans="1:15" ht="26.1" customHeight="1">
      <c r="A11" s="137" t="s">
        <v>925</v>
      </c>
      <c r="B11" s="222"/>
      <c r="C11" s="222"/>
      <c r="D11" s="222"/>
      <c r="E11" s="222"/>
      <c r="F11" s="222"/>
      <c r="G11" s="222"/>
      <c r="H11" s="222"/>
      <c r="I11" s="222"/>
      <c r="J11" s="222"/>
      <c r="K11" s="222"/>
      <c r="L11" s="222"/>
      <c r="M11" s="140">
        <f t="shared" si="0"/>
        <v>0</v>
      </c>
      <c r="N11" s="140">
        <f t="shared" si="1"/>
        <v>0</v>
      </c>
      <c r="O11" s="301" t="str">
        <f t="shared" si="2"/>
        <v/>
      </c>
    </row>
    <row r="12" spans="1:15" ht="26.1" customHeight="1">
      <c r="A12" s="249" t="s">
        <v>218</v>
      </c>
      <c r="B12" s="222"/>
      <c r="C12" s="222"/>
      <c r="D12" s="222"/>
      <c r="E12" s="222"/>
      <c r="F12" s="222"/>
      <c r="G12" s="222"/>
      <c r="H12" s="222"/>
      <c r="I12" s="222"/>
      <c r="J12" s="222"/>
      <c r="K12" s="222"/>
      <c r="L12" s="222"/>
      <c r="M12" s="140">
        <f t="shared" si="0"/>
        <v>0</v>
      </c>
      <c r="N12" s="140">
        <f t="shared" si="1"/>
        <v>0</v>
      </c>
      <c r="O12" s="301" t="str">
        <f t="shared" si="2"/>
        <v/>
      </c>
    </row>
    <row r="13" spans="1:15" ht="26.1" customHeight="1">
      <c r="A13" s="249" t="s">
        <v>222</v>
      </c>
      <c r="B13" s="222"/>
      <c r="C13" s="222"/>
      <c r="D13" s="222"/>
      <c r="E13" s="222"/>
      <c r="F13" s="222"/>
      <c r="G13" s="222"/>
      <c r="H13" s="222"/>
      <c r="I13" s="222"/>
      <c r="J13" s="222"/>
      <c r="K13" s="222"/>
      <c r="L13" s="222"/>
      <c r="M13" s="140">
        <f t="shared" si="0"/>
        <v>0</v>
      </c>
      <c r="N13" s="140">
        <f t="shared" si="1"/>
        <v>0</v>
      </c>
      <c r="O13" s="301" t="str">
        <f t="shared" si="2"/>
        <v/>
      </c>
    </row>
    <row r="14" spans="1:15" ht="26.1" customHeight="1">
      <c r="A14" s="137" t="s">
        <v>224</v>
      </c>
      <c r="B14" s="222"/>
      <c r="C14" s="222"/>
      <c r="D14" s="222"/>
      <c r="E14" s="222"/>
      <c r="F14" s="222"/>
      <c r="G14" s="222"/>
      <c r="H14" s="222"/>
      <c r="I14" s="222"/>
      <c r="J14" s="222"/>
      <c r="K14" s="222"/>
      <c r="L14" s="222"/>
      <c r="M14" s="140">
        <f t="shared" si="0"/>
        <v>0</v>
      </c>
      <c r="N14" s="140">
        <f t="shared" si="1"/>
        <v>0</v>
      </c>
      <c r="O14" s="301" t="str">
        <f t="shared" si="2"/>
        <v/>
      </c>
    </row>
    <row r="15" spans="1:15" ht="26.1" customHeight="1">
      <c r="A15" s="249" t="s">
        <v>926</v>
      </c>
      <c r="B15" s="222"/>
      <c r="C15" s="222"/>
      <c r="D15" s="222"/>
      <c r="E15" s="222"/>
      <c r="F15" s="222"/>
      <c r="G15" s="222"/>
      <c r="H15" s="222"/>
      <c r="I15" s="222"/>
      <c r="J15" s="222"/>
      <c r="K15" s="222"/>
      <c r="L15" s="222"/>
      <c r="M15" s="140">
        <f t="shared" si="0"/>
        <v>0</v>
      </c>
      <c r="N15" s="140">
        <f t="shared" si="1"/>
        <v>0</v>
      </c>
      <c r="O15" s="301" t="str">
        <f t="shared" si="2"/>
        <v/>
      </c>
    </row>
    <row r="16" spans="1:15" ht="26.1" customHeight="1">
      <c r="A16" s="249" t="s">
        <v>927</v>
      </c>
      <c r="B16" s="222"/>
      <c r="C16" s="222"/>
      <c r="D16" s="222"/>
      <c r="E16" s="222"/>
      <c r="F16" s="222"/>
      <c r="G16" s="222"/>
      <c r="H16" s="222"/>
      <c r="I16" s="222"/>
      <c r="J16" s="222"/>
      <c r="K16" s="222"/>
      <c r="L16" s="222"/>
      <c r="M16" s="140">
        <f t="shared" si="0"/>
        <v>0</v>
      </c>
      <c r="N16" s="140">
        <f t="shared" si="1"/>
        <v>0</v>
      </c>
      <c r="O16" s="301" t="str">
        <f t="shared" si="2"/>
        <v/>
      </c>
    </row>
    <row r="17" spans="1:15" ht="26.1" customHeight="1">
      <c r="A17" s="249" t="s">
        <v>292</v>
      </c>
      <c r="B17" s="222"/>
      <c r="C17" s="222"/>
      <c r="D17" s="222"/>
      <c r="E17" s="222"/>
      <c r="F17" s="222"/>
      <c r="G17" s="222"/>
      <c r="H17" s="222"/>
      <c r="I17" s="222"/>
      <c r="J17" s="222"/>
      <c r="K17" s="222"/>
      <c r="L17" s="222"/>
      <c r="M17" s="140">
        <f t="shared" si="0"/>
        <v>0</v>
      </c>
      <c r="N17" s="140">
        <f t="shared" si="1"/>
        <v>0</v>
      </c>
      <c r="O17" s="301" t="str">
        <f t="shared" si="2"/>
        <v/>
      </c>
    </row>
    <row r="18" spans="1:15" ht="26.1" customHeight="1">
      <c r="A18" s="249" t="s">
        <v>928</v>
      </c>
      <c r="B18" s="222"/>
      <c r="C18" s="222"/>
      <c r="D18" s="222"/>
      <c r="E18" s="222"/>
      <c r="F18" s="222"/>
      <c r="G18" s="222"/>
      <c r="H18" s="222"/>
      <c r="I18" s="222"/>
      <c r="J18" s="222"/>
      <c r="K18" s="222"/>
      <c r="L18" s="222"/>
      <c r="M18" s="140">
        <f t="shared" si="0"/>
        <v>0</v>
      </c>
      <c r="N18" s="140">
        <f t="shared" si="1"/>
        <v>0</v>
      </c>
      <c r="O18" s="301" t="str">
        <f t="shared" si="2"/>
        <v/>
      </c>
    </row>
    <row r="19" spans="1:15" ht="26.1" customHeight="1">
      <c r="A19" s="249" t="s">
        <v>929</v>
      </c>
      <c r="B19" s="222"/>
      <c r="C19" s="222"/>
      <c r="D19" s="222"/>
      <c r="E19" s="222"/>
      <c r="F19" s="222"/>
      <c r="G19" s="222"/>
      <c r="H19" s="222"/>
      <c r="I19" s="222"/>
      <c r="J19" s="222"/>
      <c r="K19" s="222"/>
      <c r="L19" s="222"/>
      <c r="M19" s="140">
        <f t="shared" si="0"/>
        <v>0</v>
      </c>
      <c r="N19" s="140">
        <f t="shared" si="1"/>
        <v>0</v>
      </c>
      <c r="O19" s="301" t="str">
        <f t="shared" si="2"/>
        <v/>
      </c>
    </row>
    <row r="20" spans="1:15" ht="26.1" customHeight="1">
      <c r="A20" s="249" t="s">
        <v>320</v>
      </c>
      <c r="B20" s="222"/>
      <c r="C20" s="222"/>
      <c r="D20" s="222"/>
      <c r="E20" s="222"/>
      <c r="F20" s="222"/>
      <c r="G20" s="222"/>
      <c r="H20" s="222"/>
      <c r="I20" s="222"/>
      <c r="J20" s="222"/>
      <c r="K20" s="222"/>
      <c r="L20" s="222"/>
      <c r="M20" s="140">
        <f t="shared" si="0"/>
        <v>0</v>
      </c>
      <c r="N20" s="140">
        <f t="shared" si="1"/>
        <v>0</v>
      </c>
      <c r="O20" s="301" t="str">
        <f t="shared" si="2"/>
        <v/>
      </c>
    </row>
    <row r="21" spans="1:15" ht="26.1" customHeight="1">
      <c r="A21" s="249" t="s">
        <v>930</v>
      </c>
      <c r="B21" s="222"/>
      <c r="C21" s="222"/>
      <c r="D21" s="222"/>
      <c r="E21" s="222"/>
      <c r="F21" s="222"/>
      <c r="G21" s="222"/>
      <c r="H21" s="222"/>
      <c r="I21" s="222"/>
      <c r="J21" s="222"/>
      <c r="K21" s="222"/>
      <c r="L21" s="222"/>
      <c r="M21" s="140">
        <f t="shared" si="0"/>
        <v>0</v>
      </c>
      <c r="N21" s="140">
        <f t="shared" si="1"/>
        <v>0</v>
      </c>
      <c r="O21" s="301" t="str">
        <f t="shared" si="2"/>
        <v/>
      </c>
    </row>
    <row r="22" spans="1:15" ht="26.1" customHeight="1">
      <c r="A22" s="249" t="s">
        <v>931</v>
      </c>
      <c r="B22" s="222"/>
      <c r="C22" s="222"/>
      <c r="D22" s="222"/>
      <c r="E22" s="222"/>
      <c r="F22" s="222"/>
      <c r="G22" s="222"/>
      <c r="H22" s="222"/>
      <c r="I22" s="222"/>
      <c r="J22" s="222"/>
      <c r="K22" s="222"/>
      <c r="L22" s="222"/>
      <c r="M22" s="140">
        <f t="shared" si="0"/>
        <v>0</v>
      </c>
      <c r="N22" s="140">
        <f t="shared" si="1"/>
        <v>0</v>
      </c>
      <c r="O22" s="301" t="str">
        <f t="shared" si="2"/>
        <v/>
      </c>
    </row>
    <row r="23" spans="1:15" ht="26.1" customHeight="1">
      <c r="A23" s="249" t="s">
        <v>932</v>
      </c>
      <c r="B23" s="222"/>
      <c r="C23" s="222"/>
      <c r="D23" s="222"/>
      <c r="E23" s="222"/>
      <c r="F23" s="222"/>
      <c r="G23" s="222"/>
      <c r="H23" s="222"/>
      <c r="I23" s="222"/>
      <c r="J23" s="222"/>
      <c r="K23" s="222"/>
      <c r="L23" s="222"/>
      <c r="M23" s="140">
        <f t="shared" si="0"/>
        <v>0</v>
      </c>
      <c r="N23" s="140">
        <f t="shared" si="1"/>
        <v>0</v>
      </c>
      <c r="O23" s="301" t="str">
        <f t="shared" si="2"/>
        <v/>
      </c>
    </row>
    <row r="24" spans="1:15" ht="26.1" customHeight="1">
      <c r="A24" s="249" t="s">
        <v>933</v>
      </c>
      <c r="B24" s="222"/>
      <c r="C24" s="222"/>
      <c r="D24" s="222"/>
      <c r="E24" s="222"/>
      <c r="F24" s="222"/>
      <c r="G24" s="222"/>
      <c r="H24" s="222"/>
      <c r="I24" s="222"/>
      <c r="J24" s="222"/>
      <c r="K24" s="222"/>
      <c r="L24" s="222"/>
      <c r="M24" s="140">
        <f t="shared" si="0"/>
        <v>0</v>
      </c>
      <c r="N24" s="140">
        <f t="shared" si="1"/>
        <v>0</v>
      </c>
      <c r="O24" s="301" t="str">
        <f t="shared" si="2"/>
        <v/>
      </c>
    </row>
    <row r="25" spans="1:15" ht="26.1" customHeight="1">
      <c r="A25" s="249" t="s">
        <v>385</v>
      </c>
      <c r="B25" s="222"/>
      <c r="C25" s="222"/>
      <c r="D25" s="222"/>
      <c r="E25" s="222"/>
      <c r="F25" s="222"/>
      <c r="G25" s="222"/>
      <c r="H25" s="222"/>
      <c r="I25" s="222"/>
      <c r="J25" s="222"/>
      <c r="K25" s="222"/>
      <c r="L25" s="222"/>
      <c r="M25" s="140">
        <f t="shared" si="0"/>
        <v>0</v>
      </c>
      <c r="N25" s="140">
        <f t="shared" si="1"/>
        <v>0</v>
      </c>
      <c r="O25" s="301" t="str">
        <f t="shared" si="2"/>
        <v/>
      </c>
    </row>
    <row r="26" spans="1:15" ht="26.1" customHeight="1">
      <c r="A26" s="249" t="s">
        <v>389</v>
      </c>
      <c r="B26" s="222"/>
      <c r="C26" s="222"/>
      <c r="D26" s="222"/>
      <c r="E26" s="222"/>
      <c r="F26" s="222"/>
      <c r="G26" s="222"/>
      <c r="H26" s="222"/>
      <c r="I26" s="222"/>
      <c r="J26" s="222"/>
      <c r="K26" s="222"/>
      <c r="L26" s="222"/>
      <c r="M26" s="140">
        <f t="shared" si="0"/>
        <v>0</v>
      </c>
      <c r="N26" s="140">
        <f t="shared" si="1"/>
        <v>0</v>
      </c>
      <c r="O26" s="301" t="str">
        <f t="shared" si="2"/>
        <v/>
      </c>
    </row>
    <row r="27" spans="1:15" ht="26.1" customHeight="1">
      <c r="A27" s="249" t="s">
        <v>610</v>
      </c>
      <c r="B27" s="222"/>
      <c r="C27" s="222"/>
      <c r="D27" s="222"/>
      <c r="E27" s="222"/>
      <c r="F27" s="222"/>
      <c r="G27" s="222"/>
      <c r="H27" s="222"/>
      <c r="I27" s="222"/>
      <c r="J27" s="222"/>
      <c r="K27" s="222"/>
      <c r="L27" s="222"/>
      <c r="M27" s="140">
        <f t="shared" si="0"/>
        <v>0</v>
      </c>
      <c r="N27" s="140">
        <f t="shared" si="1"/>
        <v>0</v>
      </c>
      <c r="O27" s="301" t="str">
        <f t="shared" si="2"/>
        <v/>
      </c>
    </row>
    <row r="28" spans="1:15" ht="26.1" customHeight="1">
      <c r="A28" s="249" t="s">
        <v>395</v>
      </c>
      <c r="B28" s="222"/>
      <c r="C28" s="222"/>
      <c r="D28" s="222"/>
      <c r="E28" s="222"/>
      <c r="F28" s="222"/>
      <c r="G28" s="222"/>
      <c r="H28" s="222"/>
      <c r="I28" s="222"/>
      <c r="J28" s="222"/>
      <c r="K28" s="222"/>
      <c r="L28" s="222"/>
      <c r="M28" s="140">
        <f t="shared" si="0"/>
        <v>0</v>
      </c>
      <c r="N28" s="140">
        <f t="shared" si="1"/>
        <v>0</v>
      </c>
      <c r="O28" s="301" t="str">
        <f t="shared" si="2"/>
        <v/>
      </c>
    </row>
    <row r="29" spans="1:15" ht="26.1" customHeight="1">
      <c r="A29" s="249" t="s">
        <v>934</v>
      </c>
      <c r="B29" s="222"/>
      <c r="C29" s="222"/>
      <c r="D29" s="222"/>
      <c r="E29" s="222"/>
      <c r="F29" s="222"/>
      <c r="G29" s="222"/>
      <c r="H29" s="222"/>
      <c r="I29" s="222"/>
      <c r="J29" s="222"/>
      <c r="K29" s="222"/>
      <c r="L29" s="222"/>
      <c r="M29" s="140">
        <f t="shared" si="0"/>
        <v>0</v>
      </c>
      <c r="N29" s="140">
        <f t="shared" si="1"/>
        <v>0</v>
      </c>
      <c r="O29" s="301" t="str">
        <f t="shared" si="2"/>
        <v/>
      </c>
    </row>
    <row r="30" spans="1:15" ht="26.1" customHeight="1">
      <c r="A30" s="249" t="s">
        <v>403</v>
      </c>
      <c r="B30" s="222"/>
      <c r="C30" s="222"/>
      <c r="D30" s="222"/>
      <c r="E30" s="222"/>
      <c r="F30" s="222"/>
      <c r="G30" s="222"/>
      <c r="H30" s="222"/>
      <c r="I30" s="222"/>
      <c r="J30" s="222"/>
      <c r="K30" s="222"/>
      <c r="L30" s="222"/>
      <c r="M30" s="140">
        <f t="shared" si="0"/>
        <v>0</v>
      </c>
      <c r="N30" s="140">
        <f t="shared" si="1"/>
        <v>0</v>
      </c>
      <c r="O30" s="301" t="str">
        <f t="shared" si="2"/>
        <v/>
      </c>
    </row>
    <row r="31" spans="1:15" ht="26.1" customHeight="1">
      <c r="A31" s="249" t="s">
        <v>935</v>
      </c>
      <c r="B31" s="222"/>
      <c r="C31" s="222"/>
      <c r="D31" s="222"/>
      <c r="E31" s="222"/>
      <c r="F31" s="222"/>
      <c r="G31" s="222"/>
      <c r="H31" s="222"/>
      <c r="I31" s="222"/>
      <c r="J31" s="222"/>
      <c r="K31" s="222"/>
      <c r="L31" s="222"/>
      <c r="M31" s="140">
        <f t="shared" si="0"/>
        <v>0</v>
      </c>
      <c r="N31" s="140">
        <f t="shared" si="1"/>
        <v>0</v>
      </c>
      <c r="O31" s="301" t="str">
        <f t="shared" si="2"/>
        <v/>
      </c>
    </row>
    <row r="32" spans="1:15" ht="26.1" customHeight="1">
      <c r="A32" s="249" t="s">
        <v>561</v>
      </c>
      <c r="B32" s="222"/>
      <c r="C32" s="222"/>
      <c r="D32" s="222"/>
      <c r="E32" s="222"/>
      <c r="F32" s="222"/>
      <c r="G32" s="222"/>
      <c r="H32" s="222"/>
      <c r="I32" s="222"/>
      <c r="J32" s="222"/>
      <c r="K32" s="222"/>
      <c r="L32" s="222"/>
      <c r="M32" s="140">
        <f t="shared" si="0"/>
        <v>0</v>
      </c>
      <c r="N32" s="140">
        <f t="shared" si="1"/>
        <v>0</v>
      </c>
      <c r="O32" s="301" t="str">
        <f t="shared" si="2"/>
        <v/>
      </c>
    </row>
    <row r="33" spans="1:15" ht="26.1" customHeight="1">
      <c r="A33" s="249" t="s">
        <v>936</v>
      </c>
      <c r="B33" s="222"/>
      <c r="C33" s="222"/>
      <c r="D33" s="222"/>
      <c r="E33" s="222"/>
      <c r="F33" s="222"/>
      <c r="G33" s="222"/>
      <c r="H33" s="222"/>
      <c r="I33" s="222"/>
      <c r="J33" s="222"/>
      <c r="K33" s="222"/>
      <c r="L33" s="222"/>
      <c r="M33" s="140">
        <f t="shared" si="0"/>
        <v>0</v>
      </c>
      <c r="N33" s="140">
        <f t="shared" si="1"/>
        <v>0</v>
      </c>
      <c r="O33" s="301" t="str">
        <f t="shared" si="2"/>
        <v/>
      </c>
    </row>
    <row r="34" spans="1:15" ht="26.1" customHeight="1">
      <c r="A34" s="249" t="s">
        <v>578</v>
      </c>
      <c r="B34" s="222"/>
      <c r="C34" s="222"/>
      <c r="D34" s="222"/>
      <c r="E34" s="222"/>
      <c r="F34" s="222"/>
      <c r="G34" s="222"/>
      <c r="H34" s="222"/>
      <c r="I34" s="222"/>
      <c r="J34" s="222"/>
      <c r="K34" s="222"/>
      <c r="L34" s="222"/>
      <c r="M34" s="140">
        <f t="shared" si="0"/>
        <v>0</v>
      </c>
      <c r="N34" s="140">
        <f t="shared" si="1"/>
        <v>0</v>
      </c>
      <c r="O34" s="301" t="str">
        <f t="shared" si="2"/>
        <v/>
      </c>
    </row>
    <row r="35" spans="1:15" ht="26.1" customHeight="1">
      <c r="A35" s="249" t="s">
        <v>582</v>
      </c>
      <c r="B35" s="222"/>
      <c r="C35" s="222"/>
      <c r="D35" s="222"/>
      <c r="E35" s="222"/>
      <c r="F35" s="222"/>
      <c r="G35" s="222"/>
      <c r="H35" s="222"/>
      <c r="I35" s="222"/>
      <c r="J35" s="222"/>
      <c r="K35" s="222"/>
      <c r="L35" s="222"/>
      <c r="M35" s="140">
        <f t="shared" si="0"/>
        <v>0</v>
      </c>
      <c r="N35" s="140">
        <f t="shared" si="1"/>
        <v>0</v>
      </c>
      <c r="O35" s="301" t="str">
        <f t="shared" si="2"/>
        <v/>
      </c>
    </row>
    <row r="36" spans="1:15" ht="26.1" customHeight="1">
      <c r="A36" s="249" t="s">
        <v>584</v>
      </c>
      <c r="B36" s="222"/>
      <c r="C36" s="222"/>
      <c r="D36" s="222"/>
      <c r="E36" s="222"/>
      <c r="F36" s="222"/>
      <c r="G36" s="222"/>
      <c r="H36" s="222"/>
      <c r="I36" s="222"/>
      <c r="J36" s="222"/>
      <c r="K36" s="222"/>
      <c r="L36" s="222"/>
      <c r="M36" s="140">
        <f t="shared" si="0"/>
        <v>0</v>
      </c>
      <c r="N36" s="140">
        <f t="shared" si="1"/>
        <v>0</v>
      </c>
      <c r="O36" s="301" t="str">
        <f t="shared" si="2"/>
        <v/>
      </c>
    </row>
    <row r="37" spans="1:15" ht="26.1" customHeight="1">
      <c r="A37" s="249" t="s">
        <v>937</v>
      </c>
      <c r="B37" s="222"/>
      <c r="C37" s="222"/>
      <c r="D37" s="222"/>
      <c r="E37" s="222"/>
      <c r="F37" s="222"/>
      <c r="G37" s="222"/>
      <c r="H37" s="222"/>
      <c r="I37" s="222"/>
      <c r="J37" s="222"/>
      <c r="K37" s="222"/>
      <c r="L37" s="222"/>
      <c r="M37" s="140">
        <f t="shared" si="0"/>
        <v>0</v>
      </c>
      <c r="N37" s="140">
        <f t="shared" si="1"/>
        <v>0</v>
      </c>
      <c r="O37" s="301" t="str">
        <f t="shared" si="2"/>
        <v/>
      </c>
    </row>
    <row r="38" spans="1:15" ht="26.1" customHeight="1">
      <c r="A38" s="249" t="s">
        <v>938</v>
      </c>
      <c r="B38" s="222"/>
      <c r="C38" s="222"/>
      <c r="D38" s="222"/>
      <c r="E38" s="222"/>
      <c r="F38" s="222"/>
      <c r="G38" s="222"/>
      <c r="H38" s="222"/>
      <c r="I38" s="222"/>
      <c r="J38" s="222"/>
      <c r="K38" s="222"/>
      <c r="L38" s="222"/>
      <c r="M38" s="140">
        <f t="shared" si="0"/>
        <v>0</v>
      </c>
      <c r="N38" s="140">
        <f t="shared" si="1"/>
        <v>0</v>
      </c>
      <c r="O38" s="301" t="str">
        <f t="shared" si="2"/>
        <v/>
      </c>
    </row>
    <row r="39" spans="1:15" ht="26.1" customHeight="1">
      <c r="A39" s="137" t="s">
        <v>655</v>
      </c>
      <c r="B39" s="222"/>
      <c r="C39" s="222"/>
      <c r="D39" s="222"/>
      <c r="E39" s="222"/>
      <c r="F39" s="222"/>
      <c r="G39" s="222"/>
      <c r="H39" s="222"/>
      <c r="I39" s="222"/>
      <c r="J39" s="222"/>
      <c r="K39" s="222"/>
      <c r="L39" s="222"/>
      <c r="M39" s="140">
        <f>B39+C39+D39+F39+G39+H39+I39+J39+K39+L39</f>
        <v>0</v>
      </c>
      <c r="N39" s="140">
        <f>B39+C39+D39+E39+F39+G39+H39+I39+J39+K39+L39</f>
        <v>0</v>
      </c>
      <c r="O39" s="301" t="str">
        <f t="shared" si="2"/>
        <v/>
      </c>
    </row>
    <row r="40" spans="1:15" ht="26.1" customHeight="1">
      <c r="A40" s="137" t="s">
        <v>660</v>
      </c>
      <c r="B40" s="222"/>
      <c r="C40" s="222"/>
      <c r="D40" s="222"/>
      <c r="E40" s="222"/>
      <c r="F40" s="222"/>
      <c r="G40" s="222"/>
      <c r="H40" s="222"/>
      <c r="I40" s="222"/>
      <c r="J40" s="222"/>
      <c r="K40" s="222"/>
      <c r="L40" s="222"/>
      <c r="M40" s="140">
        <f t="shared" ref="M40:M62" si="3">B40+C40+D40+F40+G40+H40+I40+J40+K40+L40</f>
        <v>0</v>
      </c>
      <c r="N40" s="140">
        <f t="shared" ref="N40:N62" si="4">B40+C40+D40+E40+F40+G40+H40+I40+J40+K40+L40</f>
        <v>0</v>
      </c>
      <c r="O40" s="301" t="str">
        <f t="shared" si="2"/>
        <v/>
      </c>
    </row>
    <row r="41" spans="1:15" ht="26.1" customHeight="1">
      <c r="A41" s="137" t="s">
        <v>670</v>
      </c>
      <c r="B41" s="222"/>
      <c r="C41" s="222"/>
      <c r="D41" s="222"/>
      <c r="E41" s="222"/>
      <c r="F41" s="222"/>
      <c r="G41" s="222"/>
      <c r="H41" s="222"/>
      <c r="I41" s="222"/>
      <c r="J41" s="222"/>
      <c r="K41" s="222"/>
      <c r="L41" s="222"/>
      <c r="M41" s="140">
        <f t="shared" si="3"/>
        <v>0</v>
      </c>
      <c r="N41" s="140">
        <f t="shared" si="4"/>
        <v>0</v>
      </c>
      <c r="O41" s="301" t="str">
        <f t="shared" si="2"/>
        <v/>
      </c>
    </row>
    <row r="42" spans="1:15" ht="26.1" customHeight="1">
      <c r="A42" s="137" t="s">
        <v>682</v>
      </c>
      <c r="B42" s="222"/>
      <c r="C42" s="222"/>
      <c r="D42" s="222"/>
      <c r="E42" s="222"/>
      <c r="F42" s="222"/>
      <c r="G42" s="222"/>
      <c r="H42" s="222"/>
      <c r="I42" s="222"/>
      <c r="J42" s="222"/>
      <c r="K42" s="222"/>
      <c r="L42" s="222"/>
      <c r="M42" s="140">
        <f t="shared" si="3"/>
        <v>0</v>
      </c>
      <c r="N42" s="140">
        <f t="shared" si="4"/>
        <v>0</v>
      </c>
      <c r="O42" s="301" t="str">
        <f t="shared" si="2"/>
        <v/>
      </c>
    </row>
    <row r="43" spans="1:15" ht="26.1" customHeight="1">
      <c r="A43" s="137" t="s">
        <v>939</v>
      </c>
      <c r="B43" s="222"/>
      <c r="C43" s="222"/>
      <c r="D43" s="222"/>
      <c r="E43" s="222"/>
      <c r="F43" s="222"/>
      <c r="G43" s="222"/>
      <c r="H43" s="222"/>
      <c r="I43" s="222"/>
      <c r="J43" s="222"/>
      <c r="K43" s="222"/>
      <c r="L43" s="222"/>
      <c r="M43" s="140">
        <f t="shared" si="3"/>
        <v>0</v>
      </c>
      <c r="N43" s="140">
        <f t="shared" si="4"/>
        <v>0</v>
      </c>
      <c r="O43" s="301" t="str">
        <f t="shared" si="2"/>
        <v/>
      </c>
    </row>
    <row r="44" spans="1:15" ht="26.1" customHeight="1">
      <c r="A44" s="137" t="s">
        <v>940</v>
      </c>
      <c r="B44" s="222"/>
      <c r="C44" s="222"/>
      <c r="D44" s="222"/>
      <c r="E44" s="222"/>
      <c r="F44" s="222"/>
      <c r="G44" s="222"/>
      <c r="H44" s="222"/>
      <c r="I44" s="222"/>
      <c r="J44" s="222"/>
      <c r="K44" s="222"/>
      <c r="L44" s="222"/>
      <c r="M44" s="140">
        <f t="shared" si="3"/>
        <v>0</v>
      </c>
      <c r="N44" s="140">
        <f t="shared" si="4"/>
        <v>0</v>
      </c>
      <c r="O44" s="301" t="str">
        <f t="shared" si="2"/>
        <v/>
      </c>
    </row>
    <row r="45" spans="1:15" ht="26.1" customHeight="1">
      <c r="A45" s="137" t="s">
        <v>941</v>
      </c>
      <c r="B45" s="222"/>
      <c r="C45" s="222"/>
      <c r="D45" s="222"/>
      <c r="E45" s="222"/>
      <c r="F45" s="222"/>
      <c r="G45" s="222"/>
      <c r="H45" s="222"/>
      <c r="I45" s="222"/>
      <c r="J45" s="222"/>
      <c r="K45" s="222"/>
      <c r="L45" s="222"/>
      <c r="M45" s="140">
        <f t="shared" si="3"/>
        <v>0</v>
      </c>
      <c r="N45" s="140">
        <f t="shared" si="4"/>
        <v>0</v>
      </c>
      <c r="O45" s="301" t="str">
        <f t="shared" si="2"/>
        <v/>
      </c>
    </row>
    <row r="46" spans="1:15" ht="26.1" customHeight="1">
      <c r="A46" s="137" t="s">
        <v>713</v>
      </c>
      <c r="B46" s="222"/>
      <c r="C46" s="222"/>
      <c r="D46" s="222"/>
      <c r="E46" s="222"/>
      <c r="F46" s="222"/>
      <c r="G46" s="222"/>
      <c r="H46" s="222"/>
      <c r="I46" s="222"/>
      <c r="J46" s="222"/>
      <c r="K46" s="222"/>
      <c r="L46" s="222"/>
      <c r="M46" s="140">
        <f t="shared" si="3"/>
        <v>0</v>
      </c>
      <c r="N46" s="140">
        <f t="shared" si="4"/>
        <v>0</v>
      </c>
      <c r="O46" s="301" t="str">
        <f t="shared" si="2"/>
        <v/>
      </c>
    </row>
    <row r="47" spans="1:15" ht="26.1" customHeight="1">
      <c r="A47" s="137" t="s">
        <v>942</v>
      </c>
      <c r="B47" s="222"/>
      <c r="C47" s="222"/>
      <c r="D47" s="222"/>
      <c r="E47" s="222"/>
      <c r="F47" s="222"/>
      <c r="G47" s="222"/>
      <c r="H47" s="222"/>
      <c r="I47" s="222"/>
      <c r="J47" s="222"/>
      <c r="K47" s="222"/>
      <c r="L47" s="222"/>
      <c r="M47" s="140">
        <f t="shared" si="3"/>
        <v>0</v>
      </c>
      <c r="N47" s="140">
        <f t="shared" si="4"/>
        <v>0</v>
      </c>
      <c r="O47" s="301" t="str">
        <f t="shared" si="2"/>
        <v/>
      </c>
    </row>
    <row r="48" spans="1:15" ht="26.1" customHeight="1">
      <c r="A48" s="137" t="s">
        <v>728</v>
      </c>
      <c r="B48" s="222"/>
      <c r="C48" s="222"/>
      <c r="D48" s="222"/>
      <c r="E48" s="222"/>
      <c r="F48" s="222"/>
      <c r="G48" s="222"/>
      <c r="H48" s="222"/>
      <c r="I48" s="222"/>
      <c r="J48" s="222"/>
      <c r="K48" s="222"/>
      <c r="L48" s="222"/>
      <c r="M48" s="140">
        <f t="shared" si="3"/>
        <v>0</v>
      </c>
      <c r="N48" s="140">
        <f t="shared" si="4"/>
        <v>0</v>
      </c>
      <c r="O48" s="301" t="str">
        <f t="shared" si="2"/>
        <v/>
      </c>
    </row>
    <row r="49" spans="1:15" ht="26.1" customHeight="1">
      <c r="A49" s="246" t="s">
        <v>985</v>
      </c>
      <c r="B49" s="222"/>
      <c r="C49" s="222"/>
      <c r="D49" s="222"/>
      <c r="E49" s="222"/>
      <c r="F49" s="222"/>
      <c r="G49" s="222"/>
      <c r="H49" s="222"/>
      <c r="I49" s="222"/>
      <c r="J49" s="222"/>
      <c r="K49" s="222"/>
      <c r="L49" s="222"/>
      <c r="M49" s="140">
        <f t="shared" si="3"/>
        <v>0</v>
      </c>
      <c r="N49" s="140">
        <f t="shared" si="4"/>
        <v>0</v>
      </c>
      <c r="O49" s="301" t="str">
        <f t="shared" si="2"/>
        <v/>
      </c>
    </row>
    <row r="50" spans="1:15" ht="26.1" customHeight="1">
      <c r="A50" s="246" t="s">
        <v>984</v>
      </c>
      <c r="B50" s="222"/>
      <c r="C50" s="222"/>
      <c r="D50" s="222"/>
      <c r="E50" s="222"/>
      <c r="F50" s="222"/>
      <c r="G50" s="222"/>
      <c r="H50" s="222"/>
      <c r="I50" s="222"/>
      <c r="J50" s="222"/>
      <c r="K50" s="222"/>
      <c r="L50" s="222"/>
      <c r="M50" s="140">
        <f t="shared" si="3"/>
        <v>0</v>
      </c>
      <c r="N50" s="140">
        <f t="shared" si="4"/>
        <v>0</v>
      </c>
      <c r="O50" s="301" t="str">
        <f t="shared" si="2"/>
        <v/>
      </c>
    </row>
    <row r="51" spans="1:15" ht="26.1" customHeight="1">
      <c r="A51" s="246" t="s">
        <v>983</v>
      </c>
      <c r="B51" s="222"/>
      <c r="C51" s="222"/>
      <c r="D51" s="222"/>
      <c r="E51" s="222"/>
      <c r="F51" s="222"/>
      <c r="G51" s="222"/>
      <c r="H51" s="222"/>
      <c r="I51" s="222"/>
      <c r="J51" s="222"/>
      <c r="K51" s="222"/>
      <c r="L51" s="222"/>
      <c r="M51" s="140">
        <f t="shared" si="3"/>
        <v>0</v>
      </c>
      <c r="N51" s="140">
        <f t="shared" si="4"/>
        <v>0</v>
      </c>
      <c r="O51" s="301" t="str">
        <f t="shared" si="2"/>
        <v/>
      </c>
    </row>
    <row r="52" spans="1:15" ht="26.1" customHeight="1">
      <c r="A52" s="246" t="s">
        <v>982</v>
      </c>
      <c r="B52" s="222"/>
      <c r="C52" s="222"/>
      <c r="D52" s="222"/>
      <c r="E52" s="222"/>
      <c r="F52" s="222"/>
      <c r="G52" s="222"/>
      <c r="H52" s="222"/>
      <c r="I52" s="222"/>
      <c r="J52" s="222"/>
      <c r="K52" s="222"/>
      <c r="L52" s="222"/>
      <c r="M52" s="140">
        <f t="shared" si="3"/>
        <v>0</v>
      </c>
      <c r="N52" s="140">
        <f t="shared" si="4"/>
        <v>0</v>
      </c>
      <c r="O52" s="301" t="str">
        <f t="shared" si="2"/>
        <v/>
      </c>
    </row>
    <row r="53" spans="1:15" ht="26.1" customHeight="1">
      <c r="A53" s="246" t="s">
        <v>981</v>
      </c>
      <c r="B53" s="222"/>
      <c r="C53" s="222"/>
      <c r="D53" s="222"/>
      <c r="E53" s="222"/>
      <c r="F53" s="222"/>
      <c r="G53" s="222"/>
      <c r="H53" s="222"/>
      <c r="I53" s="222"/>
      <c r="J53" s="222"/>
      <c r="K53" s="222"/>
      <c r="L53" s="222"/>
      <c r="M53" s="140">
        <f t="shared" si="3"/>
        <v>0</v>
      </c>
      <c r="N53" s="140">
        <f t="shared" si="4"/>
        <v>0</v>
      </c>
      <c r="O53" s="301" t="str">
        <f t="shared" si="2"/>
        <v/>
      </c>
    </row>
    <row r="54" spans="1:15" ht="26.1" customHeight="1">
      <c r="A54" s="246" t="s">
        <v>980</v>
      </c>
      <c r="B54" s="222"/>
      <c r="C54" s="222"/>
      <c r="D54" s="222"/>
      <c r="E54" s="222"/>
      <c r="F54" s="222"/>
      <c r="G54" s="222"/>
      <c r="H54" s="222"/>
      <c r="I54" s="222"/>
      <c r="J54" s="222"/>
      <c r="K54" s="222"/>
      <c r="L54" s="222"/>
      <c r="M54" s="140">
        <f t="shared" si="3"/>
        <v>0</v>
      </c>
      <c r="N54" s="140">
        <f t="shared" si="4"/>
        <v>0</v>
      </c>
      <c r="O54" s="301" t="str">
        <f t="shared" si="2"/>
        <v/>
      </c>
    </row>
    <row r="55" spans="1:15" ht="26.1" customHeight="1">
      <c r="A55" s="246" t="s">
        <v>979</v>
      </c>
      <c r="B55" s="222"/>
      <c r="C55" s="222"/>
      <c r="D55" s="222"/>
      <c r="E55" s="222"/>
      <c r="F55" s="222"/>
      <c r="G55" s="222"/>
      <c r="H55" s="222"/>
      <c r="I55" s="222"/>
      <c r="J55" s="222"/>
      <c r="K55" s="222"/>
      <c r="L55" s="222"/>
      <c r="M55" s="140">
        <f t="shared" si="3"/>
        <v>0</v>
      </c>
      <c r="N55" s="140">
        <f t="shared" si="4"/>
        <v>0</v>
      </c>
      <c r="O55" s="301" t="str">
        <f t="shared" si="2"/>
        <v/>
      </c>
    </row>
    <row r="56" spans="1:15" ht="26.1" customHeight="1">
      <c r="A56" s="246" t="s">
        <v>978</v>
      </c>
      <c r="B56" s="222"/>
      <c r="C56" s="222"/>
      <c r="D56" s="222"/>
      <c r="E56" s="222"/>
      <c r="F56" s="222"/>
      <c r="G56" s="222"/>
      <c r="H56" s="222"/>
      <c r="I56" s="222"/>
      <c r="J56" s="222"/>
      <c r="K56" s="222"/>
      <c r="L56" s="222"/>
      <c r="M56" s="140">
        <f t="shared" si="3"/>
        <v>0</v>
      </c>
      <c r="N56" s="140">
        <f t="shared" si="4"/>
        <v>0</v>
      </c>
      <c r="O56" s="301" t="str">
        <f t="shared" si="2"/>
        <v/>
      </c>
    </row>
    <row r="57" spans="1:15" ht="26.1" customHeight="1">
      <c r="A57" s="246" t="s">
        <v>977</v>
      </c>
      <c r="B57" s="222"/>
      <c r="C57" s="222"/>
      <c r="D57" s="222"/>
      <c r="E57" s="222"/>
      <c r="F57" s="222"/>
      <c r="G57" s="222"/>
      <c r="H57" s="222"/>
      <c r="I57" s="222"/>
      <c r="J57" s="222"/>
      <c r="K57" s="222"/>
      <c r="L57" s="222"/>
      <c r="M57" s="140">
        <f t="shared" si="3"/>
        <v>0</v>
      </c>
      <c r="N57" s="140">
        <f t="shared" si="4"/>
        <v>0</v>
      </c>
      <c r="O57" s="301" t="str">
        <f t="shared" si="2"/>
        <v/>
      </c>
    </row>
    <row r="58" spans="1:15" ht="26.1" customHeight="1">
      <c r="A58" s="246" t="s">
        <v>976</v>
      </c>
      <c r="B58" s="222"/>
      <c r="C58" s="222"/>
      <c r="D58" s="222"/>
      <c r="E58" s="222"/>
      <c r="F58" s="222"/>
      <c r="G58" s="222"/>
      <c r="H58" s="222"/>
      <c r="I58" s="222"/>
      <c r="J58" s="222"/>
      <c r="K58" s="222"/>
      <c r="L58" s="222"/>
      <c r="M58" s="140">
        <f t="shared" si="3"/>
        <v>0</v>
      </c>
      <c r="N58" s="140">
        <f t="shared" si="4"/>
        <v>0</v>
      </c>
      <c r="O58" s="301" t="str">
        <f t="shared" si="2"/>
        <v/>
      </c>
    </row>
    <row r="59" spans="1:15" ht="26.1" customHeight="1">
      <c r="A59" s="246" t="s">
        <v>975</v>
      </c>
      <c r="B59" s="222"/>
      <c r="C59" s="222"/>
      <c r="D59" s="222"/>
      <c r="E59" s="222"/>
      <c r="F59" s="222"/>
      <c r="G59" s="222"/>
      <c r="H59" s="222"/>
      <c r="I59" s="222"/>
      <c r="J59" s="222"/>
      <c r="K59" s="222"/>
      <c r="L59" s="222"/>
      <c r="M59" s="140">
        <f t="shared" si="3"/>
        <v>0</v>
      </c>
      <c r="N59" s="140">
        <f t="shared" si="4"/>
        <v>0</v>
      </c>
      <c r="O59" s="301" t="str">
        <f t="shared" si="2"/>
        <v/>
      </c>
    </row>
    <row r="60" spans="1:15" ht="26.1" customHeight="1">
      <c r="A60" s="247" t="s">
        <v>973</v>
      </c>
      <c r="B60" s="222"/>
      <c r="C60" s="222"/>
      <c r="D60" s="222"/>
      <c r="E60" s="222"/>
      <c r="F60" s="222"/>
      <c r="G60" s="222"/>
      <c r="H60" s="222"/>
      <c r="I60" s="222"/>
      <c r="J60" s="222"/>
      <c r="K60" s="222"/>
      <c r="L60" s="222"/>
      <c r="M60" s="140">
        <f t="shared" si="3"/>
        <v>0</v>
      </c>
      <c r="N60" s="140">
        <f t="shared" si="4"/>
        <v>0</v>
      </c>
      <c r="O60" s="301" t="str">
        <f t="shared" si="2"/>
        <v/>
      </c>
    </row>
    <row r="61" spans="1:15" ht="26.1" customHeight="1">
      <c r="A61" s="245" t="s">
        <v>878</v>
      </c>
      <c r="B61" s="222"/>
      <c r="C61" s="222"/>
      <c r="D61" s="139"/>
      <c r="E61" s="222"/>
      <c r="F61" s="222"/>
      <c r="G61" s="222"/>
      <c r="H61" s="139"/>
      <c r="I61" s="139">
        <v>86329</v>
      </c>
      <c r="J61" s="139"/>
      <c r="K61" s="139"/>
      <c r="L61" s="139"/>
      <c r="M61" s="140">
        <f t="shared" si="3"/>
        <v>86329</v>
      </c>
      <c r="N61" s="140">
        <f t="shared" si="4"/>
        <v>86329</v>
      </c>
      <c r="O61" s="301" t="str">
        <f t="shared" si="2"/>
        <v/>
      </c>
    </row>
    <row r="62" spans="1:15" ht="26.1" customHeight="1">
      <c r="A62" s="134" t="s">
        <v>893</v>
      </c>
      <c r="B62" s="141">
        <f>+SUM(B7:B61)</f>
        <v>0</v>
      </c>
      <c r="C62" s="141">
        <f t="shared" ref="C62:L62" si="5">+SUM(C7:C61)</f>
        <v>0</v>
      </c>
      <c r="D62" s="141">
        <f t="shared" si="5"/>
        <v>0</v>
      </c>
      <c r="E62" s="141">
        <f t="shared" si="5"/>
        <v>0</v>
      </c>
      <c r="F62" s="141">
        <f t="shared" si="5"/>
        <v>0</v>
      </c>
      <c r="G62" s="141">
        <f t="shared" si="5"/>
        <v>0</v>
      </c>
      <c r="H62" s="141">
        <f t="shared" si="5"/>
        <v>0</v>
      </c>
      <c r="I62" s="141">
        <f t="shared" si="5"/>
        <v>86329</v>
      </c>
      <c r="J62" s="141">
        <f t="shared" si="5"/>
        <v>0</v>
      </c>
      <c r="K62" s="141">
        <f t="shared" si="5"/>
        <v>0</v>
      </c>
      <c r="L62" s="141">
        <f t="shared" si="5"/>
        <v>0</v>
      </c>
      <c r="M62" s="140">
        <f t="shared" si="3"/>
        <v>86329</v>
      </c>
      <c r="N62" s="140">
        <f t="shared" si="4"/>
        <v>86329</v>
      </c>
    </row>
    <row r="63" spans="1:15">
      <c r="A63" s="76"/>
      <c r="B63" s="138"/>
      <c r="C63" s="138"/>
      <c r="D63" s="138"/>
      <c r="E63" s="138"/>
      <c r="F63" s="76"/>
      <c r="G63" s="138"/>
      <c r="H63" s="138"/>
      <c r="I63" s="138"/>
      <c r="J63" s="138"/>
      <c r="K63" s="138"/>
      <c r="L63" s="138"/>
    </row>
    <row r="64" spans="1:15">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sheetProtection password="C14D" sheet="1" objects="1" scenarios="1"/>
  <conditionalFormatting sqref="D1">
    <cfRule type="containsText" dxfId="2" priority="1" operator="containsText" text="Errors">
      <formula>NOT(ISERROR(SEARCH("Errors",D1)))</formula>
    </cfRule>
  </conditionalFormatting>
  <dataValidations count="2">
    <dataValidation type="list" showInputMessage="1" showErrorMessage="1" sqref="A2">
      <formula1>CAU</formula1>
    </dataValidation>
    <dataValidation type="whole" allowBlank="1" showInputMessage="1" showErrorMessage="1" errorTitle="Data Validation" error="Please enter a whole number between 0 and 2147483647." sqref="B7: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8" tint="0.39997558519241921"/>
  </sheetPr>
  <dimension ref="A1:N196"/>
  <sheetViews>
    <sheetView workbookViewId="0">
      <selection activeCell="A2" sqref="A2"/>
    </sheetView>
  </sheetViews>
  <sheetFormatPr defaultColWidth="8.88671875" defaultRowHeight="13.2"/>
  <cols>
    <col min="1" max="1" width="30.6640625" style="2" customWidth="1"/>
    <col min="2" max="12" width="15.6640625" style="2" customWidth="1"/>
    <col min="13" max="14" width="25.6640625" style="2" customWidth="1"/>
    <col min="15" max="16384" width="8.88671875" style="2"/>
  </cols>
  <sheetData>
    <row r="1" spans="1:14">
      <c r="A1" s="316" t="s">
        <v>1039</v>
      </c>
      <c r="D1" s="188"/>
      <c r="E1" s="188"/>
      <c r="G1" s="188"/>
      <c r="H1" s="188"/>
      <c r="I1" s="188"/>
      <c r="J1" s="188"/>
      <c r="K1" s="188"/>
      <c r="L1" s="188"/>
      <c r="M1" s="188"/>
    </row>
    <row r="2" spans="1:14" ht="15.6">
      <c r="A2" s="10" t="str">
        <f>'180B IIIB'!A2</f>
        <v>Dane</v>
      </c>
      <c r="B2" s="8" t="s">
        <v>4</v>
      </c>
      <c r="D2" s="179" t="str">
        <f>LOOKUP(B2,Date,'Addl Info'!B9:B9)</f>
        <v>2021 BUDGET</v>
      </c>
      <c r="E2" s="244">
        <f ca="1">SUM('180B IIIB:Elder Abuse'!E2)</f>
        <v>1885888</v>
      </c>
      <c r="G2" s="179"/>
      <c r="H2" s="188"/>
      <c r="I2" s="188"/>
      <c r="K2" s="190"/>
    </row>
    <row r="3" spans="1:14">
      <c r="A3" s="188"/>
      <c r="B3" s="192"/>
      <c r="C3" s="192"/>
      <c r="D3" s="242" t="s">
        <v>917</v>
      </c>
      <c r="E3" s="244">
        <f ca="1">SUM('180B IIIB:Elder Abuse'!E3)</f>
        <v>0</v>
      </c>
      <c r="G3" s="188"/>
      <c r="H3" s="192"/>
      <c r="I3" s="192"/>
      <c r="J3" s="192"/>
      <c r="K3" s="192"/>
      <c r="L3" s="188"/>
      <c r="M3" s="188"/>
    </row>
    <row r="4" spans="1:14">
      <c r="A4" s="188"/>
      <c r="B4" s="192"/>
      <c r="C4" s="192"/>
      <c r="D4" s="188"/>
      <c r="E4" s="244">
        <f ca="1">'180B IIIC1'!E4</f>
        <v>168557</v>
      </c>
      <c r="G4" s="188"/>
      <c r="H4" s="192"/>
      <c r="I4" s="192"/>
      <c r="J4" s="192"/>
      <c r="K4" s="192"/>
      <c r="L4" s="188"/>
      <c r="M4" s="188"/>
    </row>
    <row r="5" spans="1:14">
      <c r="A5" s="193"/>
      <c r="B5" s="194"/>
      <c r="C5" s="194"/>
      <c r="D5" s="188"/>
      <c r="E5" s="244">
        <f ca="1">'180B IIIC1'!E5</f>
        <v>0</v>
      </c>
      <c r="G5" s="188"/>
      <c r="H5" s="194"/>
      <c r="I5" s="194"/>
      <c r="J5" s="194"/>
      <c r="K5" s="194"/>
      <c r="L5" s="188"/>
      <c r="M5" s="188"/>
    </row>
    <row r="6" spans="1:14" ht="77.099999999999994" customHeight="1">
      <c r="A6" s="196" t="s">
        <v>918</v>
      </c>
      <c r="B6" s="195" t="s">
        <v>955</v>
      </c>
      <c r="C6" s="195" t="s">
        <v>946</v>
      </c>
      <c r="D6" s="195" t="s">
        <v>919</v>
      </c>
      <c r="E6" s="195" t="s">
        <v>920</v>
      </c>
      <c r="F6" s="181" t="s">
        <v>968</v>
      </c>
      <c r="G6" s="181" t="s">
        <v>969</v>
      </c>
      <c r="H6" s="195" t="s">
        <v>921</v>
      </c>
      <c r="I6" s="195" t="s">
        <v>1038</v>
      </c>
      <c r="J6" s="195" t="s">
        <v>922</v>
      </c>
      <c r="K6" s="195" t="s">
        <v>923</v>
      </c>
      <c r="L6" s="195" t="s">
        <v>924</v>
      </c>
      <c r="M6" s="195" t="s">
        <v>966</v>
      </c>
      <c r="N6" s="195" t="s">
        <v>967</v>
      </c>
    </row>
    <row r="7" spans="1:14" ht="26.1" customHeight="1">
      <c r="A7" s="90" t="s">
        <v>168</v>
      </c>
      <c r="B7" s="244">
        <f>SUM('180B IIIB:Elder Abuse'!B7)</f>
        <v>0</v>
      </c>
      <c r="C7" s="244">
        <f>SUM('180B IIIB:Elder Abuse'!C7)</f>
        <v>0</v>
      </c>
      <c r="D7" s="244">
        <f>SUM('180B IIIB:Elder Abuse'!D7)</f>
        <v>0</v>
      </c>
      <c r="E7" s="244">
        <f>SUM('180B IIIB:Elder Abuse'!E7)</f>
        <v>0</v>
      </c>
      <c r="F7" s="244">
        <f>SUM('180B IIIB:Elder Abuse'!F7)</f>
        <v>0</v>
      </c>
      <c r="G7" s="244">
        <f>SUM('180B IIIB:Elder Abuse'!G7)</f>
        <v>0</v>
      </c>
      <c r="H7" s="244">
        <f>SUM('180B IIIB:Elder Abuse'!H7)</f>
        <v>0</v>
      </c>
      <c r="I7" s="244">
        <f>SUM('180B IIIB:Elder Abuse'!I7)</f>
        <v>0</v>
      </c>
      <c r="J7" s="244">
        <f>SUM('180B IIIB:Elder Abuse'!J7)</f>
        <v>0</v>
      </c>
      <c r="K7" s="244">
        <f>SUM('180B IIIB:Elder Abuse'!K7)</f>
        <v>0</v>
      </c>
      <c r="L7" s="244">
        <f>SUM('180B IIIB:Elder Abuse'!L7)</f>
        <v>0</v>
      </c>
      <c r="M7" s="140">
        <f>B7+C7+D7+G7+H7+I7+J7+K7+L7</f>
        <v>0</v>
      </c>
      <c r="N7" s="140">
        <f>B7+C7+D7+E7+G7+H7+I7+J7+K7+L7</f>
        <v>0</v>
      </c>
    </row>
    <row r="8" spans="1:14" ht="26.1" customHeight="1">
      <c r="A8" s="90" t="s">
        <v>171</v>
      </c>
      <c r="B8" s="244">
        <f>SUM('180B IIIB:Elder Abuse'!B8)</f>
        <v>0</v>
      </c>
      <c r="C8" s="244">
        <f>SUM('180B IIIB:Elder Abuse'!C8)</f>
        <v>0</v>
      </c>
      <c r="D8" s="244">
        <f>SUM('180B IIIB:Elder Abuse'!D8)</f>
        <v>0</v>
      </c>
      <c r="E8" s="244">
        <f>SUM('180B IIIB:Elder Abuse'!E8)</f>
        <v>0</v>
      </c>
      <c r="F8" s="244">
        <f>SUM('180B IIIB:Elder Abuse'!F8)</f>
        <v>0</v>
      </c>
      <c r="G8" s="244">
        <f>SUM('180B IIIB:Elder Abuse'!G8)</f>
        <v>0</v>
      </c>
      <c r="H8" s="244">
        <f>SUM('180B IIIB:Elder Abuse'!H8)</f>
        <v>0</v>
      </c>
      <c r="I8" s="244">
        <f>SUM('180B IIIB:Elder Abuse'!I8)</f>
        <v>0</v>
      </c>
      <c r="J8" s="244">
        <f>SUM('180B IIIB:Elder Abuse'!J8)</f>
        <v>0</v>
      </c>
      <c r="K8" s="244">
        <f>SUM('180B IIIB:Elder Abuse'!K8)</f>
        <v>0</v>
      </c>
      <c r="L8" s="244">
        <f>SUM('180B IIIB:Elder Abuse'!L8)</f>
        <v>0</v>
      </c>
      <c r="M8" s="140">
        <f t="shared" ref="M8:M61" si="0">B8+C8+D8+G8+H8+I8+J8+K8+L8</f>
        <v>0</v>
      </c>
      <c r="N8" s="140">
        <f t="shared" ref="N8:N61" si="1">B8+C8+D8+E8+G8+H8+I8+J8+K8+L8</f>
        <v>0</v>
      </c>
    </row>
    <row r="9" spans="1:14" ht="26.1" customHeight="1">
      <c r="A9" s="90" t="s">
        <v>179</v>
      </c>
      <c r="B9" s="244">
        <f>SUM('180B IIIB:Elder Abuse'!B9)</f>
        <v>0</v>
      </c>
      <c r="C9" s="244">
        <f>SUM('180B IIIB:Elder Abuse'!C9)</f>
        <v>0</v>
      </c>
      <c r="D9" s="244">
        <f>SUM('180B IIIB:Elder Abuse'!D9)</f>
        <v>0</v>
      </c>
      <c r="E9" s="244">
        <f>SUM('180B IIIB:Elder Abuse'!E9)</f>
        <v>0</v>
      </c>
      <c r="F9" s="244">
        <f>SUM('180B IIIB:Elder Abuse'!F9)</f>
        <v>0</v>
      </c>
      <c r="G9" s="244">
        <f>SUM('180B IIIB:Elder Abuse'!G9)</f>
        <v>0</v>
      </c>
      <c r="H9" s="244">
        <f>SUM('180B IIIB:Elder Abuse'!H9)</f>
        <v>0</v>
      </c>
      <c r="I9" s="244">
        <f>SUM('180B IIIB:Elder Abuse'!I9)</f>
        <v>0</v>
      </c>
      <c r="J9" s="244">
        <f>SUM('180B IIIB:Elder Abuse'!J9)</f>
        <v>0</v>
      </c>
      <c r="K9" s="244">
        <f>SUM('180B IIIB:Elder Abuse'!K9)</f>
        <v>0</v>
      </c>
      <c r="L9" s="244">
        <f>SUM('180B IIIB:Elder Abuse'!L9)</f>
        <v>0</v>
      </c>
      <c r="M9" s="140">
        <f t="shared" si="0"/>
        <v>0</v>
      </c>
      <c r="N9" s="140">
        <f t="shared" si="1"/>
        <v>0</v>
      </c>
    </row>
    <row r="10" spans="1:14" ht="26.1" customHeight="1">
      <c r="A10" s="90" t="s">
        <v>187</v>
      </c>
      <c r="B10" s="244">
        <f>SUM('180B IIIB:Elder Abuse'!B10)</f>
        <v>0</v>
      </c>
      <c r="C10" s="244">
        <f>SUM('180B IIIB:Elder Abuse'!C10)</f>
        <v>0</v>
      </c>
      <c r="D10" s="244">
        <f>SUM('180B IIIB:Elder Abuse'!D10)</f>
        <v>0</v>
      </c>
      <c r="E10" s="244">
        <f>SUM('180B IIIB:Elder Abuse'!E10)</f>
        <v>0</v>
      </c>
      <c r="F10" s="244">
        <f>SUM('180B IIIB:Elder Abuse'!F10)</f>
        <v>0</v>
      </c>
      <c r="G10" s="244">
        <f>SUM('180B IIIB:Elder Abuse'!G10)</f>
        <v>0</v>
      </c>
      <c r="H10" s="244">
        <f>SUM('180B IIIB:Elder Abuse'!H10)</f>
        <v>0</v>
      </c>
      <c r="I10" s="244">
        <f>SUM('180B IIIB:Elder Abuse'!I10)</f>
        <v>0</v>
      </c>
      <c r="J10" s="244">
        <f>SUM('180B IIIB:Elder Abuse'!J10)</f>
        <v>0</v>
      </c>
      <c r="K10" s="244">
        <f>SUM('180B IIIB:Elder Abuse'!K10)</f>
        <v>0</v>
      </c>
      <c r="L10" s="244">
        <f>SUM('180B IIIB:Elder Abuse'!L10)</f>
        <v>0</v>
      </c>
      <c r="M10" s="140">
        <f t="shared" si="0"/>
        <v>0</v>
      </c>
      <c r="N10" s="140">
        <f t="shared" si="1"/>
        <v>0</v>
      </c>
    </row>
    <row r="11" spans="1:14" ht="26.1" customHeight="1">
      <c r="A11" s="134" t="s">
        <v>925</v>
      </c>
      <c r="B11" s="244">
        <f>SUM('180B IIIB:Elder Abuse'!B11)</f>
        <v>291248</v>
      </c>
      <c r="C11" s="244">
        <f>SUM('180B IIIB:Elder Abuse'!C11)</f>
        <v>115119</v>
      </c>
      <c r="D11" s="244">
        <f>SUM('180B IIIB:Elder Abuse'!D11)</f>
        <v>202144</v>
      </c>
      <c r="E11" s="244">
        <f>SUM('180B IIIB:Elder Abuse'!E11)</f>
        <v>0</v>
      </c>
      <c r="F11" s="244">
        <f>SUM('180B IIIB:Elder Abuse'!F11)</f>
        <v>0</v>
      </c>
      <c r="G11" s="244">
        <f>SUM('180B IIIB:Elder Abuse'!G11)</f>
        <v>0</v>
      </c>
      <c r="H11" s="244">
        <f>SUM('180B IIIB:Elder Abuse'!H11)</f>
        <v>83112</v>
      </c>
      <c r="I11" s="244">
        <f>SUM('180B IIIB:Elder Abuse'!I11)</f>
        <v>13702</v>
      </c>
      <c r="J11" s="244">
        <f>SUM('180B IIIB:Elder Abuse'!J11)</f>
        <v>13702</v>
      </c>
      <c r="K11" s="244">
        <f>SUM('180B IIIB:Elder Abuse'!K11)</f>
        <v>2200</v>
      </c>
      <c r="L11" s="244">
        <f>SUM('180B IIIB:Elder Abuse'!L11)</f>
        <v>372875</v>
      </c>
      <c r="M11" s="140">
        <f t="shared" si="0"/>
        <v>1094102</v>
      </c>
      <c r="N11" s="140">
        <f t="shared" si="1"/>
        <v>1094102</v>
      </c>
    </row>
    <row r="12" spans="1:14" ht="26.1" customHeight="1">
      <c r="A12" s="90" t="s">
        <v>218</v>
      </c>
      <c r="B12" s="244">
        <f>SUM('180B IIIB:Elder Abuse'!B12)</f>
        <v>0</v>
      </c>
      <c r="C12" s="244">
        <f>SUM('180B IIIB:Elder Abuse'!C12)</f>
        <v>0</v>
      </c>
      <c r="D12" s="244">
        <f>SUM('180B IIIB:Elder Abuse'!D12)</f>
        <v>0</v>
      </c>
      <c r="E12" s="244">
        <f>SUM('180B IIIB:Elder Abuse'!E12)</f>
        <v>0</v>
      </c>
      <c r="F12" s="244">
        <f>SUM('180B IIIB:Elder Abuse'!F12)</f>
        <v>0</v>
      </c>
      <c r="G12" s="244">
        <f>SUM('180B IIIB:Elder Abuse'!G12)</f>
        <v>0</v>
      </c>
      <c r="H12" s="244">
        <f>SUM('180B IIIB:Elder Abuse'!H12)</f>
        <v>0</v>
      </c>
      <c r="I12" s="244">
        <f>SUM('180B IIIB:Elder Abuse'!I12)</f>
        <v>0</v>
      </c>
      <c r="J12" s="244">
        <f>SUM('180B IIIB:Elder Abuse'!J12)</f>
        <v>0</v>
      </c>
      <c r="K12" s="244">
        <f>SUM('180B IIIB:Elder Abuse'!K12)</f>
        <v>0</v>
      </c>
      <c r="L12" s="244">
        <f>SUM('180B IIIB:Elder Abuse'!L12)</f>
        <v>0</v>
      </c>
      <c r="M12" s="140">
        <f t="shared" si="0"/>
        <v>0</v>
      </c>
      <c r="N12" s="140">
        <f t="shared" si="1"/>
        <v>0</v>
      </c>
    </row>
    <row r="13" spans="1:14" ht="26.1" customHeight="1">
      <c r="A13" s="90" t="s">
        <v>222</v>
      </c>
      <c r="B13" s="244">
        <f>SUM('180B IIIB:Elder Abuse'!B13)</f>
        <v>0</v>
      </c>
      <c r="C13" s="244">
        <f>SUM('180B IIIB:Elder Abuse'!C13)</f>
        <v>0</v>
      </c>
      <c r="D13" s="244">
        <f>SUM('180B IIIB:Elder Abuse'!D13)</f>
        <v>0</v>
      </c>
      <c r="E13" s="244">
        <f>SUM('180B IIIB:Elder Abuse'!E13)</f>
        <v>0</v>
      </c>
      <c r="F13" s="244">
        <f>SUM('180B IIIB:Elder Abuse'!F13)</f>
        <v>0</v>
      </c>
      <c r="G13" s="244">
        <f>SUM('180B IIIB:Elder Abuse'!G13)</f>
        <v>0</v>
      </c>
      <c r="H13" s="244">
        <f>SUM('180B IIIB:Elder Abuse'!H13)</f>
        <v>0</v>
      </c>
      <c r="I13" s="244">
        <f>SUM('180B IIIB:Elder Abuse'!I13)</f>
        <v>0</v>
      </c>
      <c r="J13" s="244">
        <f>SUM('180B IIIB:Elder Abuse'!J13)</f>
        <v>0</v>
      </c>
      <c r="K13" s="244">
        <f>SUM('180B IIIB:Elder Abuse'!K13)</f>
        <v>0</v>
      </c>
      <c r="L13" s="244">
        <f>SUM('180B IIIB:Elder Abuse'!L13)</f>
        <v>0</v>
      </c>
      <c r="M13" s="140">
        <f t="shared" si="0"/>
        <v>0</v>
      </c>
      <c r="N13" s="140">
        <f t="shared" si="1"/>
        <v>0</v>
      </c>
    </row>
    <row r="14" spans="1:14" ht="26.1" customHeight="1">
      <c r="A14" s="134" t="s">
        <v>224</v>
      </c>
      <c r="B14" s="244">
        <f>SUM('180B IIIB:Elder Abuse'!B14)</f>
        <v>550113</v>
      </c>
      <c r="C14" s="244">
        <f>SUM('180B IIIB:Elder Abuse'!C14)</f>
        <v>53438</v>
      </c>
      <c r="D14" s="244">
        <f>SUM('180B IIIB:Elder Abuse'!D14)</f>
        <v>307423</v>
      </c>
      <c r="E14" s="244">
        <f>SUM('180B IIIB:Elder Abuse'!E14)</f>
        <v>0</v>
      </c>
      <c r="F14" s="244">
        <f>SUM('180B IIIB:Elder Abuse'!F14)</f>
        <v>0</v>
      </c>
      <c r="G14" s="244">
        <f>SUM('180B IIIB:Elder Abuse'!G14)</f>
        <v>0</v>
      </c>
      <c r="H14" s="244">
        <f>SUM('180B IIIB:Elder Abuse'!H14)</f>
        <v>159463</v>
      </c>
      <c r="I14" s="244">
        <f>SUM('180B IIIB:Elder Abuse'!I14)</f>
        <v>0</v>
      </c>
      <c r="J14" s="244">
        <f>SUM('180B IIIB:Elder Abuse'!J14)</f>
        <v>0</v>
      </c>
      <c r="K14" s="244">
        <f>SUM('180B IIIB:Elder Abuse'!K14)</f>
        <v>0</v>
      </c>
      <c r="L14" s="244">
        <f>SUM('180B IIIB:Elder Abuse'!L14)</f>
        <v>50185</v>
      </c>
      <c r="M14" s="140">
        <f t="shared" si="0"/>
        <v>1120622</v>
      </c>
      <c r="N14" s="140">
        <f t="shared" si="1"/>
        <v>1120622</v>
      </c>
    </row>
    <row r="15" spans="1:14" ht="26.1" customHeight="1">
      <c r="A15" s="90" t="s">
        <v>926</v>
      </c>
      <c r="B15" s="244">
        <f>SUM('180B IIIB:Elder Abuse'!B15)</f>
        <v>16000</v>
      </c>
      <c r="C15" s="244">
        <f>SUM('180B IIIB:Elder Abuse'!C15)</f>
        <v>0</v>
      </c>
      <c r="D15" s="244">
        <f>SUM('180B IIIB:Elder Abuse'!D15)</f>
        <v>0</v>
      </c>
      <c r="E15" s="244">
        <f>SUM('180B IIIB:Elder Abuse'!E15)</f>
        <v>0</v>
      </c>
      <c r="F15" s="244">
        <f>SUM('180B IIIB:Elder Abuse'!F15)</f>
        <v>0</v>
      </c>
      <c r="G15" s="244">
        <f>SUM('180B IIIB:Elder Abuse'!G15)</f>
        <v>0</v>
      </c>
      <c r="H15" s="244">
        <f>SUM('180B IIIB:Elder Abuse'!H15)</f>
        <v>0</v>
      </c>
      <c r="I15" s="244">
        <f>SUM('180B IIIB:Elder Abuse'!I15)</f>
        <v>0</v>
      </c>
      <c r="J15" s="244">
        <f>SUM('180B IIIB:Elder Abuse'!J15)</f>
        <v>0</v>
      </c>
      <c r="K15" s="244">
        <f>SUM('180B IIIB:Elder Abuse'!K15)</f>
        <v>0</v>
      </c>
      <c r="L15" s="244">
        <f>SUM('180B IIIB:Elder Abuse'!L15)</f>
        <v>0</v>
      </c>
      <c r="M15" s="140">
        <f t="shared" si="0"/>
        <v>16000</v>
      </c>
      <c r="N15" s="140">
        <f t="shared" si="1"/>
        <v>16000</v>
      </c>
    </row>
    <row r="16" spans="1:14" ht="26.1" customHeight="1">
      <c r="A16" s="90" t="s">
        <v>927</v>
      </c>
      <c r="B16" s="244">
        <f>SUM('180B IIIB:Elder Abuse'!B16)</f>
        <v>130401</v>
      </c>
      <c r="C16" s="244">
        <f>SUM('180B IIIB:Elder Abuse'!C16)</f>
        <v>0</v>
      </c>
      <c r="D16" s="244">
        <f>SUM('180B IIIB:Elder Abuse'!D16)</f>
        <v>0</v>
      </c>
      <c r="E16" s="244">
        <f>SUM('180B IIIB:Elder Abuse'!E16)</f>
        <v>0</v>
      </c>
      <c r="F16" s="244">
        <f>SUM('180B IIIB:Elder Abuse'!F16)</f>
        <v>0</v>
      </c>
      <c r="G16" s="244">
        <f>SUM('180B IIIB:Elder Abuse'!G16)</f>
        <v>0</v>
      </c>
      <c r="H16" s="244">
        <f>SUM('180B IIIB:Elder Abuse'!H16)</f>
        <v>0</v>
      </c>
      <c r="I16" s="244">
        <f>SUM('180B IIIB:Elder Abuse'!I16)</f>
        <v>0</v>
      </c>
      <c r="J16" s="244">
        <f>SUM('180B IIIB:Elder Abuse'!J16)</f>
        <v>0</v>
      </c>
      <c r="K16" s="244">
        <f>SUM('180B IIIB:Elder Abuse'!K16)</f>
        <v>46842</v>
      </c>
      <c r="L16" s="244">
        <f>SUM('180B IIIB:Elder Abuse'!L16)</f>
        <v>31500</v>
      </c>
      <c r="M16" s="140">
        <f t="shared" si="0"/>
        <v>208743</v>
      </c>
      <c r="N16" s="140">
        <f t="shared" si="1"/>
        <v>208743</v>
      </c>
    </row>
    <row r="17" spans="1:14" ht="26.1" customHeight="1">
      <c r="A17" s="90" t="s">
        <v>292</v>
      </c>
      <c r="B17" s="244">
        <f>SUM('180B IIIB:Elder Abuse'!B17)</f>
        <v>0</v>
      </c>
      <c r="C17" s="244">
        <f>SUM('180B IIIB:Elder Abuse'!C17)</f>
        <v>0</v>
      </c>
      <c r="D17" s="244">
        <f>SUM('180B IIIB:Elder Abuse'!D17)</f>
        <v>0</v>
      </c>
      <c r="E17" s="244">
        <f>SUM('180B IIIB:Elder Abuse'!E17)</f>
        <v>0</v>
      </c>
      <c r="F17" s="244">
        <f>SUM('180B IIIB:Elder Abuse'!F17)</f>
        <v>0</v>
      </c>
      <c r="G17" s="244">
        <f>SUM('180B IIIB:Elder Abuse'!G17)</f>
        <v>0</v>
      </c>
      <c r="H17" s="244">
        <f>SUM('180B IIIB:Elder Abuse'!H17)</f>
        <v>0</v>
      </c>
      <c r="I17" s="244">
        <f>SUM('180B IIIB:Elder Abuse'!I17)</f>
        <v>0</v>
      </c>
      <c r="J17" s="244">
        <f>SUM('180B IIIB:Elder Abuse'!J17)</f>
        <v>0</v>
      </c>
      <c r="K17" s="244">
        <f>SUM('180B IIIB:Elder Abuse'!K17)</f>
        <v>0</v>
      </c>
      <c r="L17" s="244">
        <f>SUM('180B IIIB:Elder Abuse'!L17)</f>
        <v>0</v>
      </c>
      <c r="M17" s="140">
        <f t="shared" si="0"/>
        <v>0</v>
      </c>
      <c r="N17" s="140">
        <f t="shared" si="1"/>
        <v>0</v>
      </c>
    </row>
    <row r="18" spans="1:14" ht="26.1" customHeight="1">
      <c r="A18" s="90" t="s">
        <v>928</v>
      </c>
      <c r="B18" s="244">
        <f>SUM('180B IIIB:Elder Abuse'!B18)</f>
        <v>47939</v>
      </c>
      <c r="C18" s="244">
        <f>SUM('180B IIIB:Elder Abuse'!C18)</f>
        <v>0</v>
      </c>
      <c r="D18" s="244">
        <f>SUM('180B IIIB:Elder Abuse'!D18)</f>
        <v>68000</v>
      </c>
      <c r="E18" s="244">
        <f>SUM('180B IIIB:Elder Abuse'!E18)</f>
        <v>0</v>
      </c>
      <c r="F18" s="244">
        <f>SUM('180B IIIB:Elder Abuse'!F18)</f>
        <v>0</v>
      </c>
      <c r="G18" s="244">
        <f>SUM('180B IIIB:Elder Abuse'!G18)</f>
        <v>47008</v>
      </c>
      <c r="H18" s="244">
        <f>SUM('180B IIIB:Elder Abuse'!H18)</f>
        <v>0</v>
      </c>
      <c r="I18" s="244">
        <f>SUM('180B IIIB:Elder Abuse'!I18)</f>
        <v>73641</v>
      </c>
      <c r="J18" s="244">
        <f>SUM('180B IIIB:Elder Abuse'!J18)</f>
        <v>0</v>
      </c>
      <c r="K18" s="244">
        <f>SUM('180B IIIB:Elder Abuse'!K18)</f>
        <v>0</v>
      </c>
      <c r="L18" s="244">
        <f>SUM('180B IIIB:Elder Abuse'!L18)</f>
        <v>0</v>
      </c>
      <c r="M18" s="140">
        <f t="shared" si="0"/>
        <v>236588</v>
      </c>
      <c r="N18" s="140">
        <f t="shared" si="1"/>
        <v>236588</v>
      </c>
    </row>
    <row r="19" spans="1:14" ht="26.1" customHeight="1">
      <c r="A19" s="90" t="s">
        <v>929</v>
      </c>
      <c r="B19" s="244">
        <f>SUM('180B IIIB:Elder Abuse'!B19)</f>
        <v>3314</v>
      </c>
      <c r="C19" s="244">
        <f>SUM('180B IIIB:Elder Abuse'!C19)</f>
        <v>0</v>
      </c>
      <c r="D19" s="244">
        <f>SUM('180B IIIB:Elder Abuse'!D19)</f>
        <v>0</v>
      </c>
      <c r="E19" s="244">
        <f>SUM('180B IIIB:Elder Abuse'!E19)</f>
        <v>0</v>
      </c>
      <c r="F19" s="244">
        <f>SUM('180B IIIB:Elder Abuse'!F19)</f>
        <v>0</v>
      </c>
      <c r="G19" s="244">
        <f>SUM('180B IIIB:Elder Abuse'!G19)</f>
        <v>0</v>
      </c>
      <c r="H19" s="244">
        <f>SUM('180B IIIB:Elder Abuse'!H19)</f>
        <v>0</v>
      </c>
      <c r="I19" s="244">
        <f>SUM('180B IIIB:Elder Abuse'!I19)</f>
        <v>0</v>
      </c>
      <c r="J19" s="244">
        <f>SUM('180B IIIB:Elder Abuse'!J19)</f>
        <v>0</v>
      </c>
      <c r="K19" s="244">
        <f>SUM('180B IIIB:Elder Abuse'!K19)</f>
        <v>0</v>
      </c>
      <c r="L19" s="244">
        <f>SUM('180B IIIB:Elder Abuse'!L19)</f>
        <v>0</v>
      </c>
      <c r="M19" s="140">
        <f t="shared" si="0"/>
        <v>3314</v>
      </c>
      <c r="N19" s="140">
        <f t="shared" si="1"/>
        <v>3314</v>
      </c>
    </row>
    <row r="20" spans="1:14" ht="26.1" customHeight="1">
      <c r="A20" s="90" t="s">
        <v>320</v>
      </c>
      <c r="B20" s="244">
        <f>SUM('180B IIIB:Elder Abuse'!B20)</f>
        <v>0</v>
      </c>
      <c r="C20" s="244">
        <f>SUM('180B IIIB:Elder Abuse'!C20)</f>
        <v>0</v>
      </c>
      <c r="D20" s="244">
        <f>SUM('180B IIIB:Elder Abuse'!D20)</f>
        <v>0</v>
      </c>
      <c r="E20" s="244">
        <f>SUM('180B IIIB:Elder Abuse'!E20)</f>
        <v>0</v>
      </c>
      <c r="F20" s="244">
        <f>SUM('180B IIIB:Elder Abuse'!F20)</f>
        <v>0</v>
      </c>
      <c r="G20" s="244">
        <f>SUM('180B IIIB:Elder Abuse'!G20)</f>
        <v>0</v>
      </c>
      <c r="H20" s="244">
        <f>SUM('180B IIIB:Elder Abuse'!H20)</f>
        <v>0</v>
      </c>
      <c r="I20" s="244">
        <f>SUM('180B IIIB:Elder Abuse'!I20)</f>
        <v>0</v>
      </c>
      <c r="J20" s="244">
        <f>SUM('180B IIIB:Elder Abuse'!J20)</f>
        <v>0</v>
      </c>
      <c r="K20" s="244">
        <f>SUM('180B IIIB:Elder Abuse'!K20)</f>
        <v>0</v>
      </c>
      <c r="L20" s="244">
        <f>SUM('180B IIIB:Elder Abuse'!L20)</f>
        <v>0</v>
      </c>
      <c r="M20" s="140">
        <f t="shared" si="0"/>
        <v>0</v>
      </c>
      <c r="N20" s="140">
        <f t="shared" si="1"/>
        <v>0</v>
      </c>
    </row>
    <row r="21" spans="1:14" ht="26.1" customHeight="1">
      <c r="A21" s="90" t="s">
        <v>930</v>
      </c>
      <c r="B21" s="244">
        <f>SUM('180B IIIB:Elder Abuse'!B21)</f>
        <v>46473</v>
      </c>
      <c r="C21" s="244">
        <f>SUM('180B IIIB:Elder Abuse'!C21)</f>
        <v>0</v>
      </c>
      <c r="D21" s="244">
        <f>SUM('180B IIIB:Elder Abuse'!D21)</f>
        <v>1261</v>
      </c>
      <c r="E21" s="244">
        <f>SUM('180B IIIB:Elder Abuse'!E21)</f>
        <v>0</v>
      </c>
      <c r="F21" s="244">
        <f>SUM('180B IIIB:Elder Abuse'!F21)</f>
        <v>0</v>
      </c>
      <c r="G21" s="244">
        <f>SUM('180B IIIB:Elder Abuse'!G21)</f>
        <v>0</v>
      </c>
      <c r="H21" s="244">
        <f>SUM('180B IIIB:Elder Abuse'!H21)</f>
        <v>0</v>
      </c>
      <c r="I21" s="244">
        <f>SUM('180B IIIB:Elder Abuse'!I21)</f>
        <v>0</v>
      </c>
      <c r="J21" s="244">
        <f>SUM('180B IIIB:Elder Abuse'!J21)</f>
        <v>0</v>
      </c>
      <c r="K21" s="244">
        <f>SUM('180B IIIB:Elder Abuse'!K21)</f>
        <v>0</v>
      </c>
      <c r="L21" s="244">
        <f>SUM('180B IIIB:Elder Abuse'!L21)</f>
        <v>0</v>
      </c>
      <c r="M21" s="140">
        <f t="shared" si="0"/>
        <v>47734</v>
      </c>
      <c r="N21" s="140">
        <f t="shared" si="1"/>
        <v>47734</v>
      </c>
    </row>
    <row r="22" spans="1:14" ht="26.1" customHeight="1">
      <c r="A22" s="90" t="s">
        <v>931</v>
      </c>
      <c r="B22" s="244">
        <f>SUM('180B IIIB:Elder Abuse'!B22)</f>
        <v>59994</v>
      </c>
      <c r="C22" s="244">
        <f>SUM('180B IIIB:Elder Abuse'!C22)</f>
        <v>0</v>
      </c>
      <c r="D22" s="244">
        <f>SUM('180B IIIB:Elder Abuse'!D22)</f>
        <v>40000</v>
      </c>
      <c r="E22" s="244">
        <f>SUM('180B IIIB:Elder Abuse'!E22)</f>
        <v>0</v>
      </c>
      <c r="F22" s="244">
        <f>SUM('180B IIIB:Elder Abuse'!F22)</f>
        <v>0</v>
      </c>
      <c r="G22" s="244">
        <f>SUM('180B IIIB:Elder Abuse'!G22)</f>
        <v>0</v>
      </c>
      <c r="H22" s="244">
        <f>SUM('180B IIIB:Elder Abuse'!H22)</f>
        <v>0</v>
      </c>
      <c r="I22" s="244">
        <f>SUM('180B IIIB:Elder Abuse'!I22)</f>
        <v>0</v>
      </c>
      <c r="J22" s="244">
        <f>SUM('180B IIIB:Elder Abuse'!J22)</f>
        <v>0</v>
      </c>
      <c r="K22" s="244">
        <f>SUM('180B IIIB:Elder Abuse'!K22)</f>
        <v>14630</v>
      </c>
      <c r="L22" s="244">
        <f>SUM('180B IIIB:Elder Abuse'!L22)</f>
        <v>0</v>
      </c>
      <c r="M22" s="140">
        <f t="shared" si="0"/>
        <v>114624</v>
      </c>
      <c r="N22" s="140">
        <f t="shared" si="1"/>
        <v>114624</v>
      </c>
    </row>
    <row r="23" spans="1:14" ht="26.1" customHeight="1">
      <c r="A23" s="90" t="s">
        <v>932</v>
      </c>
      <c r="B23" s="244">
        <f>SUM('180B IIIB:Elder Abuse'!B23)</f>
        <v>0</v>
      </c>
      <c r="C23" s="244">
        <f>SUM('180B IIIB:Elder Abuse'!C23)</f>
        <v>0</v>
      </c>
      <c r="D23" s="244">
        <f>SUM('180B IIIB:Elder Abuse'!D23)</f>
        <v>0</v>
      </c>
      <c r="E23" s="244">
        <f>SUM('180B IIIB:Elder Abuse'!E23)</f>
        <v>0</v>
      </c>
      <c r="F23" s="244">
        <f>SUM('180B IIIB:Elder Abuse'!F23)</f>
        <v>0</v>
      </c>
      <c r="G23" s="244">
        <f>SUM('180B IIIB:Elder Abuse'!G23)</f>
        <v>0</v>
      </c>
      <c r="H23" s="244">
        <f>SUM('180B IIIB:Elder Abuse'!H23)</f>
        <v>0</v>
      </c>
      <c r="I23" s="244">
        <f>SUM('180B IIIB:Elder Abuse'!I23)</f>
        <v>0</v>
      </c>
      <c r="J23" s="244">
        <f>SUM('180B IIIB:Elder Abuse'!J23)</f>
        <v>0</v>
      </c>
      <c r="K23" s="244">
        <f>SUM('180B IIIB:Elder Abuse'!K23)</f>
        <v>0</v>
      </c>
      <c r="L23" s="244">
        <f>SUM('180B IIIB:Elder Abuse'!L23)</f>
        <v>0</v>
      </c>
      <c r="M23" s="140">
        <f t="shared" si="0"/>
        <v>0</v>
      </c>
      <c r="N23" s="140">
        <f t="shared" si="1"/>
        <v>0</v>
      </c>
    </row>
    <row r="24" spans="1:14" ht="26.1" customHeight="1">
      <c r="A24" s="90" t="s">
        <v>933</v>
      </c>
      <c r="B24" s="244">
        <f>SUM('180B IIIB:Elder Abuse'!B24)</f>
        <v>13697</v>
      </c>
      <c r="C24" s="244">
        <f>SUM('180B IIIB:Elder Abuse'!C24)</f>
        <v>0</v>
      </c>
      <c r="D24" s="244">
        <f>SUM('180B IIIB:Elder Abuse'!D24)</f>
        <v>0</v>
      </c>
      <c r="E24" s="244">
        <f>SUM('180B IIIB:Elder Abuse'!E24)</f>
        <v>0</v>
      </c>
      <c r="F24" s="244">
        <f>SUM('180B IIIB:Elder Abuse'!F24)</f>
        <v>0</v>
      </c>
      <c r="G24" s="244">
        <f>SUM('180B IIIB:Elder Abuse'!G24)</f>
        <v>0</v>
      </c>
      <c r="H24" s="244">
        <f>SUM('180B IIIB:Elder Abuse'!H24)</f>
        <v>0</v>
      </c>
      <c r="I24" s="244">
        <f>SUM('180B IIIB:Elder Abuse'!I24)</f>
        <v>0</v>
      </c>
      <c r="J24" s="244">
        <f>SUM('180B IIIB:Elder Abuse'!J24)</f>
        <v>0</v>
      </c>
      <c r="K24" s="244">
        <f>SUM('180B IIIB:Elder Abuse'!K24)</f>
        <v>0</v>
      </c>
      <c r="L24" s="244">
        <f>SUM('180B IIIB:Elder Abuse'!L24)</f>
        <v>0</v>
      </c>
      <c r="M24" s="140">
        <f t="shared" si="0"/>
        <v>13697</v>
      </c>
      <c r="N24" s="140">
        <f t="shared" si="1"/>
        <v>13697</v>
      </c>
    </row>
    <row r="25" spans="1:14" ht="26.1" customHeight="1">
      <c r="A25" s="90" t="s">
        <v>385</v>
      </c>
      <c r="B25" s="244">
        <f>SUM('180B IIIB:Elder Abuse'!B25)</f>
        <v>0</v>
      </c>
      <c r="C25" s="244">
        <f>SUM('180B IIIB:Elder Abuse'!C25)</f>
        <v>0</v>
      </c>
      <c r="D25" s="244">
        <f>SUM('180B IIIB:Elder Abuse'!D25)</f>
        <v>0</v>
      </c>
      <c r="E25" s="244">
        <f>SUM('180B IIIB:Elder Abuse'!E25)</f>
        <v>0</v>
      </c>
      <c r="F25" s="244">
        <f>SUM('180B IIIB:Elder Abuse'!F25)</f>
        <v>0</v>
      </c>
      <c r="G25" s="244">
        <f>SUM('180B IIIB:Elder Abuse'!G25)</f>
        <v>0</v>
      </c>
      <c r="H25" s="244">
        <f>SUM('180B IIIB:Elder Abuse'!H25)</f>
        <v>0</v>
      </c>
      <c r="I25" s="244">
        <f>SUM('180B IIIB:Elder Abuse'!I25)</f>
        <v>0</v>
      </c>
      <c r="J25" s="244">
        <f>SUM('180B IIIB:Elder Abuse'!J25)</f>
        <v>0</v>
      </c>
      <c r="K25" s="244">
        <f>SUM('180B IIIB:Elder Abuse'!K25)</f>
        <v>0</v>
      </c>
      <c r="L25" s="244">
        <f>SUM('180B IIIB:Elder Abuse'!L25)</f>
        <v>0</v>
      </c>
      <c r="M25" s="140">
        <f t="shared" si="0"/>
        <v>0</v>
      </c>
      <c r="N25" s="140">
        <f t="shared" si="1"/>
        <v>0</v>
      </c>
    </row>
    <row r="26" spans="1:14" ht="26.1" customHeight="1">
      <c r="A26" s="90" t="s">
        <v>389</v>
      </c>
      <c r="B26" s="244">
        <f>SUM('180B IIIB:Elder Abuse'!B26)</f>
        <v>0</v>
      </c>
      <c r="C26" s="244">
        <f>SUM('180B IIIB:Elder Abuse'!C26)</f>
        <v>0</v>
      </c>
      <c r="D26" s="244">
        <f>SUM('180B IIIB:Elder Abuse'!D26)</f>
        <v>0</v>
      </c>
      <c r="E26" s="244">
        <f>SUM('180B IIIB:Elder Abuse'!E26)</f>
        <v>0</v>
      </c>
      <c r="F26" s="244">
        <f>SUM('180B IIIB:Elder Abuse'!F26)</f>
        <v>0</v>
      </c>
      <c r="G26" s="244">
        <f>SUM('180B IIIB:Elder Abuse'!G26)</f>
        <v>0</v>
      </c>
      <c r="H26" s="244">
        <f>SUM('180B IIIB:Elder Abuse'!H26)</f>
        <v>0</v>
      </c>
      <c r="I26" s="244">
        <f>SUM('180B IIIB:Elder Abuse'!I26)</f>
        <v>0</v>
      </c>
      <c r="J26" s="244">
        <f>SUM('180B IIIB:Elder Abuse'!J26)</f>
        <v>0</v>
      </c>
      <c r="K26" s="244">
        <f>SUM('180B IIIB:Elder Abuse'!K26)</f>
        <v>0</v>
      </c>
      <c r="L26" s="244">
        <f>SUM('180B IIIB:Elder Abuse'!L26)</f>
        <v>0</v>
      </c>
      <c r="M26" s="140">
        <f t="shared" si="0"/>
        <v>0</v>
      </c>
      <c r="N26" s="140">
        <f t="shared" si="1"/>
        <v>0</v>
      </c>
    </row>
    <row r="27" spans="1:14" ht="26.1" customHeight="1">
      <c r="A27" s="90" t="s">
        <v>610</v>
      </c>
      <c r="B27" s="244">
        <f>SUM('180B IIIB:Elder Abuse'!B27)</f>
        <v>0</v>
      </c>
      <c r="C27" s="244">
        <f>SUM('180B IIIB:Elder Abuse'!C27)</f>
        <v>0</v>
      </c>
      <c r="D27" s="244">
        <f>SUM('180B IIIB:Elder Abuse'!D27)</f>
        <v>0</v>
      </c>
      <c r="E27" s="244">
        <f>SUM('180B IIIB:Elder Abuse'!E27)</f>
        <v>0</v>
      </c>
      <c r="F27" s="244">
        <f>SUM('180B IIIB:Elder Abuse'!F27)</f>
        <v>0</v>
      </c>
      <c r="G27" s="244">
        <f>SUM('180B IIIB:Elder Abuse'!G27)</f>
        <v>0</v>
      </c>
      <c r="H27" s="244">
        <f>SUM('180B IIIB:Elder Abuse'!H27)</f>
        <v>0</v>
      </c>
      <c r="I27" s="244">
        <f>SUM('180B IIIB:Elder Abuse'!I27)</f>
        <v>0</v>
      </c>
      <c r="J27" s="244">
        <f>SUM('180B IIIB:Elder Abuse'!J27)</f>
        <v>0</v>
      </c>
      <c r="K27" s="244">
        <f>SUM('180B IIIB:Elder Abuse'!K27)</f>
        <v>0</v>
      </c>
      <c r="L27" s="244">
        <f>SUM('180B IIIB:Elder Abuse'!L27)</f>
        <v>0</v>
      </c>
      <c r="M27" s="140">
        <f t="shared" si="0"/>
        <v>0</v>
      </c>
      <c r="N27" s="140">
        <f t="shared" si="1"/>
        <v>0</v>
      </c>
    </row>
    <row r="28" spans="1:14" ht="26.1" customHeight="1">
      <c r="A28" s="90" t="s">
        <v>395</v>
      </c>
      <c r="B28" s="244">
        <f>SUM('180B IIIB:Elder Abuse'!B28)</f>
        <v>0</v>
      </c>
      <c r="C28" s="244">
        <f>SUM('180B IIIB:Elder Abuse'!C28)</f>
        <v>0</v>
      </c>
      <c r="D28" s="244">
        <f>SUM('180B IIIB:Elder Abuse'!D28)</f>
        <v>0</v>
      </c>
      <c r="E28" s="244">
        <f>SUM('180B IIIB:Elder Abuse'!E28)</f>
        <v>0</v>
      </c>
      <c r="F28" s="244">
        <f>SUM('180B IIIB:Elder Abuse'!F28)</f>
        <v>0</v>
      </c>
      <c r="G28" s="244">
        <f>SUM('180B IIIB:Elder Abuse'!G28)</f>
        <v>0</v>
      </c>
      <c r="H28" s="244">
        <f>SUM('180B IIIB:Elder Abuse'!H28)</f>
        <v>0</v>
      </c>
      <c r="I28" s="244">
        <f>SUM('180B IIIB:Elder Abuse'!I28)</f>
        <v>0</v>
      </c>
      <c r="J28" s="244">
        <f>SUM('180B IIIB:Elder Abuse'!J28)</f>
        <v>0</v>
      </c>
      <c r="K28" s="244">
        <f>SUM('180B IIIB:Elder Abuse'!K28)</f>
        <v>0</v>
      </c>
      <c r="L28" s="244">
        <f>SUM('180B IIIB:Elder Abuse'!L28)</f>
        <v>0</v>
      </c>
      <c r="M28" s="140">
        <f t="shared" si="0"/>
        <v>0</v>
      </c>
      <c r="N28" s="140">
        <f t="shared" si="1"/>
        <v>0</v>
      </c>
    </row>
    <row r="29" spans="1:14" ht="26.1" customHeight="1">
      <c r="A29" s="90" t="s">
        <v>934</v>
      </c>
      <c r="B29" s="244">
        <f>SUM('180B IIIB:Elder Abuse'!B29)</f>
        <v>0</v>
      </c>
      <c r="C29" s="244">
        <f>SUM('180B IIIB:Elder Abuse'!C29)</f>
        <v>0</v>
      </c>
      <c r="D29" s="244">
        <f>SUM('180B IIIB:Elder Abuse'!D29)</f>
        <v>0</v>
      </c>
      <c r="E29" s="244">
        <f>SUM('180B IIIB:Elder Abuse'!E29)</f>
        <v>0</v>
      </c>
      <c r="F29" s="244">
        <f>SUM('180B IIIB:Elder Abuse'!F29)</f>
        <v>0</v>
      </c>
      <c r="G29" s="244">
        <f>SUM('180B IIIB:Elder Abuse'!G29)</f>
        <v>0</v>
      </c>
      <c r="H29" s="244">
        <f>SUM('180B IIIB:Elder Abuse'!H29)</f>
        <v>0</v>
      </c>
      <c r="I29" s="244">
        <f>SUM('180B IIIB:Elder Abuse'!I29)</f>
        <v>0</v>
      </c>
      <c r="J29" s="244">
        <f>SUM('180B IIIB:Elder Abuse'!J29)</f>
        <v>0</v>
      </c>
      <c r="K29" s="244">
        <f>SUM('180B IIIB:Elder Abuse'!K29)</f>
        <v>0</v>
      </c>
      <c r="L29" s="244">
        <f>SUM('180B IIIB:Elder Abuse'!L29)</f>
        <v>0</v>
      </c>
      <c r="M29" s="140">
        <f t="shared" si="0"/>
        <v>0</v>
      </c>
      <c r="N29" s="140">
        <f t="shared" si="1"/>
        <v>0</v>
      </c>
    </row>
    <row r="30" spans="1:14" ht="26.1" customHeight="1">
      <c r="A30" s="90" t="s">
        <v>403</v>
      </c>
      <c r="B30" s="244">
        <f>SUM('180B IIIB:Elder Abuse'!B30)</f>
        <v>1000</v>
      </c>
      <c r="C30" s="244">
        <f>SUM('180B IIIB:Elder Abuse'!C30)</f>
        <v>0</v>
      </c>
      <c r="D30" s="244">
        <f>SUM('180B IIIB:Elder Abuse'!D30)</f>
        <v>0</v>
      </c>
      <c r="E30" s="244">
        <f>SUM('180B IIIB:Elder Abuse'!E30)</f>
        <v>0</v>
      </c>
      <c r="F30" s="244">
        <f>SUM('180B IIIB:Elder Abuse'!F30)</f>
        <v>0</v>
      </c>
      <c r="G30" s="244">
        <f>SUM('180B IIIB:Elder Abuse'!G30)</f>
        <v>0</v>
      </c>
      <c r="H30" s="244">
        <f>SUM('180B IIIB:Elder Abuse'!H30)</f>
        <v>0</v>
      </c>
      <c r="I30" s="244">
        <f>SUM('180B IIIB:Elder Abuse'!I30)</f>
        <v>0</v>
      </c>
      <c r="J30" s="244">
        <f>SUM('180B IIIB:Elder Abuse'!J30)</f>
        <v>0</v>
      </c>
      <c r="K30" s="244">
        <f>SUM('180B IIIB:Elder Abuse'!K30)</f>
        <v>0</v>
      </c>
      <c r="L30" s="244">
        <f>SUM('180B IIIB:Elder Abuse'!L30)</f>
        <v>0</v>
      </c>
      <c r="M30" s="140">
        <f t="shared" si="0"/>
        <v>1000</v>
      </c>
      <c r="N30" s="140">
        <f t="shared" si="1"/>
        <v>1000</v>
      </c>
    </row>
    <row r="31" spans="1:14" ht="26.1" customHeight="1">
      <c r="A31" s="90" t="s">
        <v>935</v>
      </c>
      <c r="B31" s="244">
        <f>SUM('180B IIIB:Elder Abuse'!B31)</f>
        <v>0</v>
      </c>
      <c r="C31" s="244">
        <f>SUM('180B IIIB:Elder Abuse'!C31)</f>
        <v>0</v>
      </c>
      <c r="D31" s="244">
        <f>SUM('180B IIIB:Elder Abuse'!D31)</f>
        <v>0</v>
      </c>
      <c r="E31" s="244">
        <f>SUM('180B IIIB:Elder Abuse'!E31)</f>
        <v>0</v>
      </c>
      <c r="F31" s="244">
        <f>SUM('180B IIIB:Elder Abuse'!F31)</f>
        <v>0</v>
      </c>
      <c r="G31" s="244">
        <f>SUM('180B IIIB:Elder Abuse'!G31)</f>
        <v>0</v>
      </c>
      <c r="H31" s="244">
        <f>SUM('180B IIIB:Elder Abuse'!H31)</f>
        <v>0</v>
      </c>
      <c r="I31" s="244">
        <f>SUM('180B IIIB:Elder Abuse'!I31)</f>
        <v>0</v>
      </c>
      <c r="J31" s="244">
        <f>SUM('180B IIIB:Elder Abuse'!J31)</f>
        <v>0</v>
      </c>
      <c r="K31" s="244">
        <f>SUM('180B IIIB:Elder Abuse'!K31)</f>
        <v>0</v>
      </c>
      <c r="L31" s="244">
        <f>SUM('180B IIIB:Elder Abuse'!L31)</f>
        <v>0</v>
      </c>
      <c r="M31" s="140">
        <f t="shared" si="0"/>
        <v>0</v>
      </c>
      <c r="N31" s="140">
        <f t="shared" si="1"/>
        <v>0</v>
      </c>
    </row>
    <row r="32" spans="1:14" ht="26.1" customHeight="1">
      <c r="A32" s="90" t="s">
        <v>561</v>
      </c>
      <c r="B32" s="244">
        <f>SUM('180B IIIB:Elder Abuse'!B32)</f>
        <v>0</v>
      </c>
      <c r="C32" s="244">
        <f>SUM('180B IIIB:Elder Abuse'!C32)</f>
        <v>0</v>
      </c>
      <c r="D32" s="244">
        <f>SUM('180B IIIB:Elder Abuse'!D32)</f>
        <v>0</v>
      </c>
      <c r="E32" s="244">
        <f>SUM('180B IIIB:Elder Abuse'!E32)</f>
        <v>0</v>
      </c>
      <c r="F32" s="244">
        <f>SUM('180B IIIB:Elder Abuse'!F32)</f>
        <v>0</v>
      </c>
      <c r="G32" s="244">
        <f>SUM('180B IIIB:Elder Abuse'!G32)</f>
        <v>0</v>
      </c>
      <c r="H32" s="244">
        <f>SUM('180B IIIB:Elder Abuse'!H32)</f>
        <v>0</v>
      </c>
      <c r="I32" s="244">
        <f>SUM('180B IIIB:Elder Abuse'!I32)</f>
        <v>0</v>
      </c>
      <c r="J32" s="244">
        <f>SUM('180B IIIB:Elder Abuse'!J32)</f>
        <v>0</v>
      </c>
      <c r="K32" s="244">
        <f>SUM('180B IIIB:Elder Abuse'!K32)</f>
        <v>0</v>
      </c>
      <c r="L32" s="244">
        <f>SUM('180B IIIB:Elder Abuse'!L32)</f>
        <v>0</v>
      </c>
      <c r="M32" s="140">
        <f t="shared" si="0"/>
        <v>0</v>
      </c>
      <c r="N32" s="140">
        <f t="shared" si="1"/>
        <v>0</v>
      </c>
    </row>
    <row r="33" spans="1:14" ht="26.1" customHeight="1">
      <c r="A33" s="90" t="s">
        <v>936</v>
      </c>
      <c r="B33" s="244">
        <f>SUM('180B IIIB:Elder Abuse'!B33)</f>
        <v>25000</v>
      </c>
      <c r="C33" s="244">
        <f>SUM('180B IIIB:Elder Abuse'!C33)</f>
        <v>0</v>
      </c>
      <c r="D33" s="244">
        <f>SUM('180B IIIB:Elder Abuse'!D33)</f>
        <v>0</v>
      </c>
      <c r="E33" s="244">
        <f>SUM('180B IIIB:Elder Abuse'!E33)</f>
        <v>0</v>
      </c>
      <c r="F33" s="244">
        <f>SUM('180B IIIB:Elder Abuse'!F33)</f>
        <v>0</v>
      </c>
      <c r="G33" s="244">
        <f>SUM('180B IIIB:Elder Abuse'!G33)</f>
        <v>0</v>
      </c>
      <c r="H33" s="244">
        <f>SUM('180B IIIB:Elder Abuse'!H33)</f>
        <v>0</v>
      </c>
      <c r="I33" s="244">
        <f>SUM('180B IIIB:Elder Abuse'!I33)</f>
        <v>0</v>
      </c>
      <c r="J33" s="244">
        <f>SUM('180B IIIB:Elder Abuse'!J33)</f>
        <v>0</v>
      </c>
      <c r="K33" s="244">
        <f>SUM('180B IIIB:Elder Abuse'!K33)</f>
        <v>0</v>
      </c>
      <c r="L33" s="244">
        <f>SUM('180B IIIB:Elder Abuse'!L33)</f>
        <v>0</v>
      </c>
      <c r="M33" s="140">
        <f t="shared" si="0"/>
        <v>25000</v>
      </c>
      <c r="N33" s="140">
        <f t="shared" si="1"/>
        <v>25000</v>
      </c>
    </row>
    <row r="34" spans="1:14" ht="26.1" customHeight="1">
      <c r="A34" s="90" t="s">
        <v>578</v>
      </c>
      <c r="B34" s="244">
        <f>SUM('180B IIIB:Elder Abuse'!B34)</f>
        <v>0</v>
      </c>
      <c r="C34" s="244">
        <f>SUM('180B IIIB:Elder Abuse'!C34)</f>
        <v>0</v>
      </c>
      <c r="D34" s="244">
        <f>SUM('180B IIIB:Elder Abuse'!D34)</f>
        <v>0</v>
      </c>
      <c r="E34" s="244">
        <f>SUM('180B IIIB:Elder Abuse'!E34)</f>
        <v>0</v>
      </c>
      <c r="F34" s="244">
        <f>SUM('180B IIIB:Elder Abuse'!F34)</f>
        <v>0</v>
      </c>
      <c r="G34" s="244">
        <f>SUM('180B IIIB:Elder Abuse'!G34)</f>
        <v>0</v>
      </c>
      <c r="H34" s="244">
        <f>SUM('180B IIIB:Elder Abuse'!H34)</f>
        <v>0</v>
      </c>
      <c r="I34" s="244">
        <f>SUM('180B IIIB:Elder Abuse'!I34)</f>
        <v>0</v>
      </c>
      <c r="J34" s="244">
        <f>SUM('180B IIIB:Elder Abuse'!J34)</f>
        <v>0</v>
      </c>
      <c r="K34" s="244">
        <f>SUM('180B IIIB:Elder Abuse'!K34)</f>
        <v>0</v>
      </c>
      <c r="L34" s="244">
        <f>SUM('180B IIIB:Elder Abuse'!L34)</f>
        <v>0</v>
      </c>
      <c r="M34" s="140">
        <f t="shared" si="0"/>
        <v>0</v>
      </c>
      <c r="N34" s="140">
        <f t="shared" si="1"/>
        <v>0</v>
      </c>
    </row>
    <row r="35" spans="1:14" ht="26.1" customHeight="1">
      <c r="A35" s="90" t="s">
        <v>582</v>
      </c>
      <c r="B35" s="244">
        <f>SUM('180B IIIB:Elder Abuse'!B35)</f>
        <v>0</v>
      </c>
      <c r="C35" s="244">
        <f>SUM('180B IIIB:Elder Abuse'!C35)</f>
        <v>0</v>
      </c>
      <c r="D35" s="244">
        <f>SUM('180B IIIB:Elder Abuse'!D35)</f>
        <v>0</v>
      </c>
      <c r="E35" s="244">
        <f>SUM('180B IIIB:Elder Abuse'!E35)</f>
        <v>0</v>
      </c>
      <c r="F35" s="244">
        <f>SUM('180B IIIB:Elder Abuse'!F35)</f>
        <v>0</v>
      </c>
      <c r="G35" s="244">
        <f>SUM('180B IIIB:Elder Abuse'!G35)</f>
        <v>0</v>
      </c>
      <c r="H35" s="244">
        <f>SUM('180B IIIB:Elder Abuse'!H35)</f>
        <v>0</v>
      </c>
      <c r="I35" s="244">
        <f>SUM('180B IIIB:Elder Abuse'!I35)</f>
        <v>0</v>
      </c>
      <c r="J35" s="244">
        <f>SUM('180B IIIB:Elder Abuse'!J35)</f>
        <v>0</v>
      </c>
      <c r="K35" s="244">
        <f>SUM('180B IIIB:Elder Abuse'!K35)</f>
        <v>0</v>
      </c>
      <c r="L35" s="244">
        <f>SUM('180B IIIB:Elder Abuse'!L35)</f>
        <v>0</v>
      </c>
      <c r="M35" s="140">
        <f t="shared" si="0"/>
        <v>0</v>
      </c>
      <c r="N35" s="140">
        <f t="shared" si="1"/>
        <v>0</v>
      </c>
    </row>
    <row r="36" spans="1:14" ht="26.1" customHeight="1">
      <c r="A36" s="90" t="s">
        <v>584</v>
      </c>
      <c r="B36" s="244">
        <f>SUM('180B IIIB:Elder Abuse'!B36)</f>
        <v>0</v>
      </c>
      <c r="C36" s="244">
        <f>SUM('180B IIIB:Elder Abuse'!C36)</f>
        <v>0</v>
      </c>
      <c r="D36" s="244">
        <f>SUM('180B IIIB:Elder Abuse'!D36)</f>
        <v>0</v>
      </c>
      <c r="E36" s="244">
        <f>SUM('180B IIIB:Elder Abuse'!E36)</f>
        <v>0</v>
      </c>
      <c r="F36" s="244">
        <f>SUM('180B IIIB:Elder Abuse'!F36)</f>
        <v>0</v>
      </c>
      <c r="G36" s="244">
        <f>SUM('180B IIIB:Elder Abuse'!G36)</f>
        <v>0</v>
      </c>
      <c r="H36" s="244">
        <f>SUM('180B IIIB:Elder Abuse'!H36)</f>
        <v>0</v>
      </c>
      <c r="I36" s="244">
        <f>SUM('180B IIIB:Elder Abuse'!I36)</f>
        <v>0</v>
      </c>
      <c r="J36" s="244">
        <f>SUM('180B IIIB:Elder Abuse'!J36)</f>
        <v>0</v>
      </c>
      <c r="K36" s="244">
        <f>SUM('180B IIIB:Elder Abuse'!K36)</f>
        <v>0</v>
      </c>
      <c r="L36" s="244">
        <f>SUM('180B IIIB:Elder Abuse'!L36)</f>
        <v>0</v>
      </c>
      <c r="M36" s="140">
        <f t="shared" si="0"/>
        <v>0</v>
      </c>
      <c r="N36" s="140">
        <f t="shared" si="1"/>
        <v>0</v>
      </c>
    </row>
    <row r="37" spans="1:14" ht="26.1" customHeight="1">
      <c r="A37" s="90" t="s">
        <v>937</v>
      </c>
      <c r="B37" s="244">
        <f>SUM('180B IIIB:Elder Abuse'!B37)</f>
        <v>35488</v>
      </c>
      <c r="C37" s="244">
        <f>SUM('180B IIIB:Elder Abuse'!C37)</f>
        <v>0</v>
      </c>
      <c r="D37" s="244">
        <f>SUM('180B IIIB:Elder Abuse'!D37)</f>
        <v>0</v>
      </c>
      <c r="E37" s="244">
        <f>SUM('180B IIIB:Elder Abuse'!E37)</f>
        <v>0</v>
      </c>
      <c r="F37" s="244">
        <f>SUM('180B IIIB:Elder Abuse'!F37)</f>
        <v>0</v>
      </c>
      <c r="G37" s="244">
        <f>SUM('180B IIIB:Elder Abuse'!G37)</f>
        <v>0</v>
      </c>
      <c r="H37" s="244">
        <f>SUM('180B IIIB:Elder Abuse'!H37)</f>
        <v>0</v>
      </c>
      <c r="I37" s="244">
        <f>SUM('180B IIIB:Elder Abuse'!I37)</f>
        <v>0</v>
      </c>
      <c r="J37" s="244">
        <f>SUM('180B IIIB:Elder Abuse'!J37)</f>
        <v>0</v>
      </c>
      <c r="K37" s="244">
        <f>SUM('180B IIIB:Elder Abuse'!K37)</f>
        <v>27878</v>
      </c>
      <c r="L37" s="244">
        <f>SUM('180B IIIB:Elder Abuse'!L37)</f>
        <v>0</v>
      </c>
      <c r="M37" s="140">
        <f t="shared" si="0"/>
        <v>63366</v>
      </c>
      <c r="N37" s="140">
        <f t="shared" si="1"/>
        <v>63366</v>
      </c>
    </row>
    <row r="38" spans="1:14" ht="26.1" customHeight="1">
      <c r="A38" s="90" t="s">
        <v>938</v>
      </c>
      <c r="B38" s="244">
        <f>SUM('180B IIIB:Elder Abuse'!B38)</f>
        <v>0</v>
      </c>
      <c r="C38" s="244">
        <f>SUM('180B IIIB:Elder Abuse'!C38)</f>
        <v>0</v>
      </c>
      <c r="D38" s="244">
        <f>SUM('180B IIIB:Elder Abuse'!D38)</f>
        <v>0</v>
      </c>
      <c r="E38" s="244">
        <f>SUM('180B IIIB:Elder Abuse'!E38)</f>
        <v>0</v>
      </c>
      <c r="F38" s="244">
        <f>SUM('180B IIIB:Elder Abuse'!F38)</f>
        <v>0</v>
      </c>
      <c r="G38" s="244">
        <f>SUM('180B IIIB:Elder Abuse'!G38)</f>
        <v>0</v>
      </c>
      <c r="H38" s="244">
        <f>SUM('180B IIIB:Elder Abuse'!H38)</f>
        <v>0</v>
      </c>
      <c r="I38" s="244">
        <f>SUM('180B IIIB:Elder Abuse'!I38)</f>
        <v>0</v>
      </c>
      <c r="J38" s="244">
        <f>SUM('180B IIIB:Elder Abuse'!J38)</f>
        <v>0</v>
      </c>
      <c r="K38" s="244">
        <f>SUM('180B IIIB:Elder Abuse'!K38)</f>
        <v>0</v>
      </c>
      <c r="L38" s="244">
        <f>SUM('180B IIIB:Elder Abuse'!L38)</f>
        <v>0</v>
      </c>
      <c r="M38" s="140">
        <f t="shared" si="0"/>
        <v>0</v>
      </c>
      <c r="N38" s="140">
        <f t="shared" si="1"/>
        <v>0</v>
      </c>
    </row>
    <row r="39" spans="1:14" ht="26.1" customHeight="1">
      <c r="A39" s="134" t="s">
        <v>655</v>
      </c>
      <c r="B39" s="244">
        <f>SUM('180B IIIB:Elder Abuse'!B39)</f>
        <v>0</v>
      </c>
      <c r="C39" s="244">
        <f>SUM('180B IIIB:Elder Abuse'!C39)</f>
        <v>0</v>
      </c>
      <c r="D39" s="244">
        <f>SUM('180B IIIB:Elder Abuse'!D39)</f>
        <v>0</v>
      </c>
      <c r="E39" s="244">
        <f>SUM('180B IIIB:Elder Abuse'!E39)</f>
        <v>0</v>
      </c>
      <c r="F39" s="244">
        <f>SUM('180B IIIB:Elder Abuse'!F39)</f>
        <v>0</v>
      </c>
      <c r="G39" s="244">
        <f>SUM('180B IIIB:Elder Abuse'!G39)</f>
        <v>0</v>
      </c>
      <c r="H39" s="244">
        <f>SUM('180B IIIB:Elder Abuse'!H39)</f>
        <v>0</v>
      </c>
      <c r="I39" s="244">
        <f>SUM('180B IIIB:Elder Abuse'!I39)</f>
        <v>0</v>
      </c>
      <c r="J39" s="244">
        <f>SUM('180B IIIB:Elder Abuse'!J39)</f>
        <v>0</v>
      </c>
      <c r="K39" s="244">
        <f>SUM('180B IIIB:Elder Abuse'!K39)</f>
        <v>0</v>
      </c>
      <c r="L39" s="244">
        <f>SUM('180B IIIB:Elder Abuse'!L39)</f>
        <v>0</v>
      </c>
      <c r="M39" s="140">
        <f t="shared" si="0"/>
        <v>0</v>
      </c>
      <c r="N39" s="140">
        <f t="shared" si="1"/>
        <v>0</v>
      </c>
    </row>
    <row r="40" spans="1:14" ht="26.1" customHeight="1">
      <c r="A40" s="134" t="s">
        <v>660</v>
      </c>
      <c r="B40" s="244">
        <f>SUM('180B IIIB:Elder Abuse'!B40)</f>
        <v>0</v>
      </c>
      <c r="C40" s="244">
        <f>SUM('180B IIIB:Elder Abuse'!C40)</f>
        <v>0</v>
      </c>
      <c r="D40" s="244">
        <f>SUM('180B IIIB:Elder Abuse'!D40)</f>
        <v>0</v>
      </c>
      <c r="E40" s="244">
        <f>SUM('180B IIIB:Elder Abuse'!E40)</f>
        <v>0</v>
      </c>
      <c r="F40" s="244">
        <f>SUM('180B IIIB:Elder Abuse'!F40)</f>
        <v>0</v>
      </c>
      <c r="G40" s="244">
        <f>SUM('180B IIIB:Elder Abuse'!G40)</f>
        <v>0</v>
      </c>
      <c r="H40" s="244">
        <f>SUM('180B IIIB:Elder Abuse'!H40)</f>
        <v>0</v>
      </c>
      <c r="I40" s="244">
        <f>SUM('180B IIIB:Elder Abuse'!I40)</f>
        <v>0</v>
      </c>
      <c r="J40" s="244">
        <f>SUM('180B IIIB:Elder Abuse'!J40)</f>
        <v>0</v>
      </c>
      <c r="K40" s="244">
        <f>SUM('180B IIIB:Elder Abuse'!K40)</f>
        <v>0</v>
      </c>
      <c r="L40" s="244">
        <f>SUM('180B IIIB:Elder Abuse'!L40)</f>
        <v>0</v>
      </c>
      <c r="M40" s="140">
        <f t="shared" si="0"/>
        <v>0</v>
      </c>
      <c r="N40" s="140">
        <f t="shared" si="1"/>
        <v>0</v>
      </c>
    </row>
    <row r="41" spans="1:14" ht="26.1" customHeight="1">
      <c r="A41" s="134" t="s">
        <v>670</v>
      </c>
      <c r="B41" s="244">
        <f>SUM('180B IIIB:Elder Abuse'!B41)</f>
        <v>0</v>
      </c>
      <c r="C41" s="244">
        <f>SUM('180B IIIB:Elder Abuse'!C41)</f>
        <v>0</v>
      </c>
      <c r="D41" s="244">
        <f>SUM('180B IIIB:Elder Abuse'!D41)</f>
        <v>0</v>
      </c>
      <c r="E41" s="244">
        <f>SUM('180B IIIB:Elder Abuse'!E41)</f>
        <v>0</v>
      </c>
      <c r="F41" s="244">
        <f>SUM('180B IIIB:Elder Abuse'!F41)</f>
        <v>0</v>
      </c>
      <c r="G41" s="244">
        <f>SUM('180B IIIB:Elder Abuse'!G41)</f>
        <v>0</v>
      </c>
      <c r="H41" s="244">
        <f>SUM('180B IIIB:Elder Abuse'!H41)</f>
        <v>0</v>
      </c>
      <c r="I41" s="244">
        <f>SUM('180B IIIB:Elder Abuse'!I41)</f>
        <v>0</v>
      </c>
      <c r="J41" s="244">
        <f>SUM('180B IIIB:Elder Abuse'!J41)</f>
        <v>0</v>
      </c>
      <c r="K41" s="244">
        <f>SUM('180B IIIB:Elder Abuse'!K41)</f>
        <v>0</v>
      </c>
      <c r="L41" s="244">
        <f>SUM('180B IIIB:Elder Abuse'!L41)</f>
        <v>0</v>
      </c>
      <c r="M41" s="140">
        <f t="shared" si="0"/>
        <v>0</v>
      </c>
      <c r="N41" s="140">
        <f t="shared" si="1"/>
        <v>0</v>
      </c>
    </row>
    <row r="42" spans="1:14" ht="26.1" customHeight="1">
      <c r="A42" s="134" t="s">
        <v>682</v>
      </c>
      <c r="B42" s="244">
        <f>SUM('180B IIIB:Elder Abuse'!B42)</f>
        <v>10000</v>
      </c>
      <c r="C42" s="244">
        <f>SUM('180B IIIB:Elder Abuse'!C42)</f>
        <v>0</v>
      </c>
      <c r="D42" s="244">
        <f>SUM('180B IIIB:Elder Abuse'!D42)</f>
        <v>0</v>
      </c>
      <c r="E42" s="244">
        <f>SUM('180B IIIB:Elder Abuse'!E42)</f>
        <v>0</v>
      </c>
      <c r="F42" s="244">
        <f>SUM('180B IIIB:Elder Abuse'!F42)</f>
        <v>0</v>
      </c>
      <c r="G42" s="244">
        <f>SUM('180B IIIB:Elder Abuse'!G42)</f>
        <v>0</v>
      </c>
      <c r="H42" s="244">
        <f>SUM('180B IIIB:Elder Abuse'!H42)</f>
        <v>0</v>
      </c>
      <c r="I42" s="244">
        <f>SUM('180B IIIB:Elder Abuse'!I42)</f>
        <v>0</v>
      </c>
      <c r="J42" s="244">
        <f>SUM('180B IIIB:Elder Abuse'!J42)</f>
        <v>0</v>
      </c>
      <c r="K42" s="244">
        <f>SUM('180B IIIB:Elder Abuse'!K42)</f>
        <v>0</v>
      </c>
      <c r="L42" s="244">
        <f>SUM('180B IIIB:Elder Abuse'!L42)</f>
        <v>0</v>
      </c>
      <c r="M42" s="140">
        <f t="shared" si="0"/>
        <v>10000</v>
      </c>
      <c r="N42" s="140">
        <f t="shared" si="1"/>
        <v>10000</v>
      </c>
    </row>
    <row r="43" spans="1:14" ht="26.1" customHeight="1">
      <c r="A43" s="134" t="s">
        <v>939</v>
      </c>
      <c r="B43" s="244">
        <f>SUM('180B IIIB:Elder Abuse'!B43)</f>
        <v>110074</v>
      </c>
      <c r="C43" s="244">
        <f>SUM('180B IIIB:Elder Abuse'!C43)</f>
        <v>0</v>
      </c>
      <c r="D43" s="244">
        <f>SUM('180B IIIB:Elder Abuse'!D43)</f>
        <v>0</v>
      </c>
      <c r="E43" s="244">
        <f>SUM('180B IIIB:Elder Abuse'!E43)</f>
        <v>0</v>
      </c>
      <c r="F43" s="244">
        <f>SUM('180B IIIB:Elder Abuse'!F43)</f>
        <v>0</v>
      </c>
      <c r="G43" s="244">
        <f>SUM('180B IIIB:Elder Abuse'!G43)</f>
        <v>0</v>
      </c>
      <c r="H43" s="244">
        <f>SUM('180B IIIB:Elder Abuse'!H43)</f>
        <v>59891</v>
      </c>
      <c r="I43" s="244">
        <f>SUM('180B IIIB:Elder Abuse'!I43)</f>
        <v>0</v>
      </c>
      <c r="J43" s="244">
        <f>SUM('180B IIIB:Elder Abuse'!J43)</f>
        <v>0</v>
      </c>
      <c r="K43" s="244">
        <f>SUM('180B IIIB:Elder Abuse'!K43)</f>
        <v>0</v>
      </c>
      <c r="L43" s="244">
        <f>SUM('180B IIIB:Elder Abuse'!L43)</f>
        <v>0</v>
      </c>
      <c r="M43" s="140">
        <f t="shared" si="0"/>
        <v>169965</v>
      </c>
      <c r="N43" s="140">
        <f t="shared" si="1"/>
        <v>169965</v>
      </c>
    </row>
    <row r="44" spans="1:14" ht="26.1" customHeight="1">
      <c r="A44" s="134" t="s">
        <v>940</v>
      </c>
      <c r="B44" s="244">
        <f>SUM('180B IIIB:Elder Abuse'!B44)</f>
        <v>43000</v>
      </c>
      <c r="C44" s="244">
        <f>SUM('180B IIIB:Elder Abuse'!C44)</f>
        <v>0</v>
      </c>
      <c r="D44" s="244">
        <f>SUM('180B IIIB:Elder Abuse'!D44)</f>
        <v>0</v>
      </c>
      <c r="E44" s="244">
        <f>SUM('180B IIIB:Elder Abuse'!E44)</f>
        <v>0</v>
      </c>
      <c r="F44" s="244">
        <f>SUM('180B IIIB:Elder Abuse'!F44)</f>
        <v>0</v>
      </c>
      <c r="G44" s="244">
        <f>SUM('180B IIIB:Elder Abuse'!G44)</f>
        <v>0</v>
      </c>
      <c r="H44" s="244">
        <f>SUM('180B IIIB:Elder Abuse'!H44)</f>
        <v>0</v>
      </c>
      <c r="I44" s="244">
        <f>SUM('180B IIIB:Elder Abuse'!I44)</f>
        <v>0</v>
      </c>
      <c r="J44" s="244">
        <f>SUM('180B IIIB:Elder Abuse'!J44)</f>
        <v>0</v>
      </c>
      <c r="K44" s="244">
        <f>SUM('180B IIIB:Elder Abuse'!K44)</f>
        <v>0</v>
      </c>
      <c r="L44" s="244">
        <f>SUM('180B IIIB:Elder Abuse'!L44)</f>
        <v>0</v>
      </c>
      <c r="M44" s="140">
        <f t="shared" si="0"/>
        <v>43000</v>
      </c>
      <c r="N44" s="140">
        <f t="shared" si="1"/>
        <v>43000</v>
      </c>
    </row>
    <row r="45" spans="1:14" ht="26.1" customHeight="1">
      <c r="A45" s="134" t="s">
        <v>941</v>
      </c>
      <c r="B45" s="244">
        <f>SUM('180B IIIB:Elder Abuse'!B45)</f>
        <v>3000</v>
      </c>
      <c r="C45" s="244">
        <f>SUM('180B IIIB:Elder Abuse'!C45)</f>
        <v>0</v>
      </c>
      <c r="D45" s="244">
        <f>SUM('180B IIIB:Elder Abuse'!D45)</f>
        <v>0</v>
      </c>
      <c r="E45" s="244">
        <f>SUM('180B IIIB:Elder Abuse'!E45)</f>
        <v>0</v>
      </c>
      <c r="F45" s="244">
        <f>SUM('180B IIIB:Elder Abuse'!F45)</f>
        <v>0</v>
      </c>
      <c r="G45" s="244">
        <f>SUM('180B IIIB:Elder Abuse'!G45)</f>
        <v>0</v>
      </c>
      <c r="H45" s="244">
        <f>SUM('180B IIIB:Elder Abuse'!H45)</f>
        <v>0</v>
      </c>
      <c r="I45" s="244">
        <f>SUM('180B IIIB:Elder Abuse'!I45)</f>
        <v>0</v>
      </c>
      <c r="J45" s="244">
        <f>SUM('180B IIIB:Elder Abuse'!J45)</f>
        <v>0</v>
      </c>
      <c r="K45" s="244">
        <f>SUM('180B IIIB:Elder Abuse'!K45)</f>
        <v>0</v>
      </c>
      <c r="L45" s="244">
        <f>SUM('180B IIIB:Elder Abuse'!L45)</f>
        <v>0</v>
      </c>
      <c r="M45" s="140">
        <f t="shared" si="0"/>
        <v>3000</v>
      </c>
      <c r="N45" s="140">
        <f t="shared" si="1"/>
        <v>3000</v>
      </c>
    </row>
    <row r="46" spans="1:14" ht="26.1" customHeight="1">
      <c r="A46" s="134" t="s">
        <v>713</v>
      </c>
      <c r="B46" s="244">
        <f>SUM('180B IIIB:Elder Abuse'!B46)</f>
        <v>7500</v>
      </c>
      <c r="C46" s="244">
        <f>SUM('180B IIIB:Elder Abuse'!C46)</f>
        <v>0</v>
      </c>
      <c r="D46" s="244">
        <f>SUM('180B IIIB:Elder Abuse'!D46)</f>
        <v>0</v>
      </c>
      <c r="E46" s="244">
        <f>SUM('180B IIIB:Elder Abuse'!E46)</f>
        <v>0</v>
      </c>
      <c r="F46" s="244">
        <f>SUM('180B IIIB:Elder Abuse'!F46)</f>
        <v>0</v>
      </c>
      <c r="G46" s="244">
        <f>SUM('180B IIIB:Elder Abuse'!G46)</f>
        <v>0</v>
      </c>
      <c r="H46" s="244">
        <f>SUM('180B IIIB:Elder Abuse'!H46)</f>
        <v>0</v>
      </c>
      <c r="I46" s="244">
        <f>SUM('180B IIIB:Elder Abuse'!I46)</f>
        <v>0</v>
      </c>
      <c r="J46" s="244">
        <f>SUM('180B IIIB:Elder Abuse'!J46)</f>
        <v>0</v>
      </c>
      <c r="K46" s="244">
        <f>SUM('180B IIIB:Elder Abuse'!K46)</f>
        <v>0</v>
      </c>
      <c r="L46" s="244">
        <f>SUM('180B IIIB:Elder Abuse'!L46)</f>
        <v>0</v>
      </c>
      <c r="M46" s="140">
        <f t="shared" si="0"/>
        <v>7500</v>
      </c>
      <c r="N46" s="140">
        <f t="shared" si="1"/>
        <v>7500</v>
      </c>
    </row>
    <row r="47" spans="1:14" ht="26.1" customHeight="1">
      <c r="A47" s="134" t="s">
        <v>942</v>
      </c>
      <c r="B47" s="244">
        <f>SUM('180B IIIB:Elder Abuse'!B47)</f>
        <v>78602</v>
      </c>
      <c r="C47" s="244">
        <f>SUM('180B IIIB:Elder Abuse'!C47)</f>
        <v>0</v>
      </c>
      <c r="D47" s="244">
        <f>SUM('180B IIIB:Elder Abuse'!D47)</f>
        <v>85000</v>
      </c>
      <c r="E47" s="244">
        <f>SUM('180B IIIB:Elder Abuse'!E47)</f>
        <v>0</v>
      </c>
      <c r="F47" s="244">
        <f>SUM('180B IIIB:Elder Abuse'!F47)</f>
        <v>0</v>
      </c>
      <c r="G47" s="244">
        <f>SUM('180B IIIB:Elder Abuse'!G47)</f>
        <v>0</v>
      </c>
      <c r="H47" s="244">
        <f>SUM('180B IIIB:Elder Abuse'!H47)</f>
        <v>13632</v>
      </c>
      <c r="I47" s="244">
        <f>SUM('180B IIIB:Elder Abuse'!I47)</f>
        <v>0</v>
      </c>
      <c r="J47" s="244">
        <f>SUM('180B IIIB:Elder Abuse'!J47)</f>
        <v>0</v>
      </c>
      <c r="K47" s="244">
        <f>SUM('180B IIIB:Elder Abuse'!K47)</f>
        <v>0</v>
      </c>
      <c r="L47" s="244">
        <f>SUM('180B IIIB:Elder Abuse'!L47)</f>
        <v>0</v>
      </c>
      <c r="M47" s="140">
        <f t="shared" si="0"/>
        <v>177234</v>
      </c>
      <c r="N47" s="140">
        <f t="shared" si="1"/>
        <v>177234</v>
      </c>
    </row>
    <row r="48" spans="1:14" ht="26.1" customHeight="1">
      <c r="A48" s="134" t="s">
        <v>728</v>
      </c>
      <c r="B48" s="244">
        <f>SUM('180B IIIB:Elder Abuse'!B48)</f>
        <v>1205</v>
      </c>
      <c r="C48" s="244">
        <f>SUM('180B IIIB:Elder Abuse'!C48)</f>
        <v>0</v>
      </c>
      <c r="D48" s="244">
        <f>SUM('180B IIIB:Elder Abuse'!D48)</f>
        <v>0</v>
      </c>
      <c r="E48" s="244">
        <f>SUM('180B IIIB:Elder Abuse'!E48)</f>
        <v>0</v>
      </c>
      <c r="F48" s="244">
        <f>SUM('180B IIIB:Elder Abuse'!F48)</f>
        <v>0</v>
      </c>
      <c r="G48" s="244">
        <f>SUM('180B IIIB:Elder Abuse'!G48)</f>
        <v>0</v>
      </c>
      <c r="H48" s="244">
        <f>SUM('180B IIIB:Elder Abuse'!H48)</f>
        <v>0</v>
      </c>
      <c r="I48" s="244">
        <f>SUM('180B IIIB:Elder Abuse'!I48)</f>
        <v>0</v>
      </c>
      <c r="J48" s="244">
        <f>SUM('180B IIIB:Elder Abuse'!J48)</f>
        <v>0</v>
      </c>
      <c r="K48" s="244">
        <f>SUM('180B IIIB:Elder Abuse'!K48)</f>
        <v>0</v>
      </c>
      <c r="L48" s="244">
        <f>SUM('180B IIIB:Elder Abuse'!L48)</f>
        <v>0</v>
      </c>
      <c r="M48" s="140">
        <f t="shared" si="0"/>
        <v>1205</v>
      </c>
      <c r="N48" s="140">
        <f t="shared" si="1"/>
        <v>1205</v>
      </c>
    </row>
    <row r="49" spans="1:14" ht="26.1" customHeight="1">
      <c r="A49" s="243" t="s">
        <v>985</v>
      </c>
      <c r="B49" s="244">
        <f>SUM('180B IIIB:Elder Abuse'!B49)</f>
        <v>0</v>
      </c>
      <c r="C49" s="244">
        <f>SUM('180B IIIB:Elder Abuse'!C49)</f>
        <v>0</v>
      </c>
      <c r="D49" s="244">
        <f>SUM('180B IIIB:Elder Abuse'!D49)</f>
        <v>0</v>
      </c>
      <c r="E49" s="244">
        <f>SUM('180B IIIB:Elder Abuse'!E49)</f>
        <v>0</v>
      </c>
      <c r="F49" s="244">
        <f>SUM('180B IIIB:Elder Abuse'!F49)</f>
        <v>0</v>
      </c>
      <c r="G49" s="244">
        <f>SUM('180B IIIB:Elder Abuse'!G49)</f>
        <v>0</v>
      </c>
      <c r="H49" s="244">
        <f>SUM('180B IIIB:Elder Abuse'!H49)</f>
        <v>0</v>
      </c>
      <c r="I49" s="244">
        <f>SUM('180B IIIB:Elder Abuse'!I49)</f>
        <v>19116</v>
      </c>
      <c r="J49" s="244">
        <f>SUM('180B IIIB:Elder Abuse'!J49)</f>
        <v>0</v>
      </c>
      <c r="K49" s="244">
        <f>SUM('180B IIIB:Elder Abuse'!K49)</f>
        <v>0</v>
      </c>
      <c r="L49" s="244">
        <f>SUM('180B IIIB:Elder Abuse'!L49)</f>
        <v>0</v>
      </c>
      <c r="M49" s="140">
        <f t="shared" si="0"/>
        <v>19116</v>
      </c>
      <c r="N49" s="140">
        <f t="shared" si="1"/>
        <v>19116</v>
      </c>
    </row>
    <row r="50" spans="1:14" ht="26.1" customHeight="1">
      <c r="A50" s="243" t="s">
        <v>984</v>
      </c>
      <c r="B50" s="244">
        <f>SUM('180B IIIB:Elder Abuse'!B50)</f>
        <v>0</v>
      </c>
      <c r="C50" s="244">
        <f>SUM('180B IIIB:Elder Abuse'!C50)</f>
        <v>0</v>
      </c>
      <c r="D50" s="244">
        <f>SUM('180B IIIB:Elder Abuse'!D50)</f>
        <v>0</v>
      </c>
      <c r="E50" s="244">
        <f>SUM('180B IIIB:Elder Abuse'!E50)</f>
        <v>0</v>
      </c>
      <c r="F50" s="244">
        <f>SUM('180B IIIB:Elder Abuse'!F50)</f>
        <v>0</v>
      </c>
      <c r="G50" s="244">
        <f>SUM('180B IIIB:Elder Abuse'!G50)</f>
        <v>0</v>
      </c>
      <c r="H50" s="244">
        <f>SUM('180B IIIB:Elder Abuse'!H50)</f>
        <v>0</v>
      </c>
      <c r="I50" s="244">
        <f>SUM('180B IIIB:Elder Abuse'!I50)</f>
        <v>13000</v>
      </c>
      <c r="J50" s="244">
        <f>SUM('180B IIIB:Elder Abuse'!J50)</f>
        <v>0</v>
      </c>
      <c r="K50" s="244">
        <f>SUM('180B IIIB:Elder Abuse'!K50)</f>
        <v>0</v>
      </c>
      <c r="L50" s="244">
        <f>SUM('180B IIIB:Elder Abuse'!L50)</f>
        <v>0</v>
      </c>
      <c r="M50" s="140">
        <f t="shared" si="0"/>
        <v>13000</v>
      </c>
      <c r="N50" s="140">
        <f t="shared" si="1"/>
        <v>13000</v>
      </c>
    </row>
    <row r="51" spans="1:14" ht="26.1" customHeight="1">
      <c r="A51" s="243" t="s">
        <v>983</v>
      </c>
      <c r="B51" s="244">
        <f>SUM('180B IIIB:Elder Abuse'!B51)</f>
        <v>0</v>
      </c>
      <c r="C51" s="244">
        <f>SUM('180B IIIB:Elder Abuse'!C51)</f>
        <v>0</v>
      </c>
      <c r="D51" s="244">
        <f>SUM('180B IIIB:Elder Abuse'!D51)</f>
        <v>0</v>
      </c>
      <c r="E51" s="244">
        <f>SUM('180B IIIB:Elder Abuse'!E51)</f>
        <v>0</v>
      </c>
      <c r="F51" s="244">
        <f>SUM('180B IIIB:Elder Abuse'!F51)</f>
        <v>0</v>
      </c>
      <c r="G51" s="244">
        <f>SUM('180B IIIB:Elder Abuse'!G51)</f>
        <v>0</v>
      </c>
      <c r="H51" s="244">
        <f>SUM('180B IIIB:Elder Abuse'!H51)</f>
        <v>0</v>
      </c>
      <c r="I51" s="244">
        <f>SUM('180B IIIB:Elder Abuse'!I51)</f>
        <v>500</v>
      </c>
      <c r="J51" s="244">
        <f>SUM('180B IIIB:Elder Abuse'!J51)</f>
        <v>0</v>
      </c>
      <c r="K51" s="244">
        <f>SUM('180B IIIB:Elder Abuse'!K51)</f>
        <v>0</v>
      </c>
      <c r="L51" s="244">
        <f>SUM('180B IIIB:Elder Abuse'!L51)</f>
        <v>0</v>
      </c>
      <c r="M51" s="140">
        <f t="shared" si="0"/>
        <v>500</v>
      </c>
      <c r="N51" s="140">
        <f t="shared" si="1"/>
        <v>500</v>
      </c>
    </row>
    <row r="52" spans="1:14" ht="26.1" customHeight="1">
      <c r="A52" s="243" t="s">
        <v>982</v>
      </c>
      <c r="B52" s="244">
        <f>SUM('180B IIIB:Elder Abuse'!B52)</f>
        <v>0</v>
      </c>
      <c r="C52" s="244">
        <f>SUM('180B IIIB:Elder Abuse'!C52)</f>
        <v>0</v>
      </c>
      <c r="D52" s="244">
        <f>SUM('180B IIIB:Elder Abuse'!D52)</f>
        <v>0</v>
      </c>
      <c r="E52" s="244">
        <f>SUM('180B IIIB:Elder Abuse'!E52)</f>
        <v>0</v>
      </c>
      <c r="F52" s="244">
        <f>SUM('180B IIIB:Elder Abuse'!F52)</f>
        <v>0</v>
      </c>
      <c r="G52" s="244">
        <f>SUM('180B IIIB:Elder Abuse'!G52)</f>
        <v>0</v>
      </c>
      <c r="H52" s="244">
        <f>SUM('180B IIIB:Elder Abuse'!H52)</f>
        <v>0</v>
      </c>
      <c r="I52" s="244">
        <f>SUM('180B IIIB:Elder Abuse'!I52)</f>
        <v>15000</v>
      </c>
      <c r="J52" s="244">
        <f>SUM('180B IIIB:Elder Abuse'!J52)</f>
        <v>0</v>
      </c>
      <c r="K52" s="244">
        <f>SUM('180B IIIB:Elder Abuse'!K52)</f>
        <v>0</v>
      </c>
      <c r="L52" s="244">
        <f>SUM('180B IIIB:Elder Abuse'!L52)</f>
        <v>0</v>
      </c>
      <c r="M52" s="140">
        <f t="shared" si="0"/>
        <v>15000</v>
      </c>
      <c r="N52" s="140">
        <f t="shared" si="1"/>
        <v>15000</v>
      </c>
    </row>
    <row r="53" spans="1:14" ht="26.1" customHeight="1">
      <c r="A53" s="243" t="s">
        <v>981</v>
      </c>
      <c r="B53" s="244">
        <f>SUM('180B IIIB:Elder Abuse'!B53)</f>
        <v>0</v>
      </c>
      <c r="C53" s="244">
        <f>SUM('180B IIIB:Elder Abuse'!C53)</f>
        <v>0</v>
      </c>
      <c r="D53" s="244">
        <f>SUM('180B IIIB:Elder Abuse'!D53)</f>
        <v>0</v>
      </c>
      <c r="E53" s="244">
        <f>SUM('180B IIIB:Elder Abuse'!E53)</f>
        <v>0</v>
      </c>
      <c r="F53" s="244">
        <f>SUM('180B IIIB:Elder Abuse'!F53)</f>
        <v>0</v>
      </c>
      <c r="G53" s="244">
        <f>SUM('180B IIIB:Elder Abuse'!G53)</f>
        <v>0</v>
      </c>
      <c r="H53" s="244">
        <f>SUM('180B IIIB:Elder Abuse'!H53)</f>
        <v>0</v>
      </c>
      <c r="I53" s="244">
        <f>SUM('180B IIIB:Elder Abuse'!I53)</f>
        <v>72000</v>
      </c>
      <c r="J53" s="244">
        <f>SUM('180B IIIB:Elder Abuse'!J53)</f>
        <v>0</v>
      </c>
      <c r="K53" s="244">
        <f>SUM('180B IIIB:Elder Abuse'!K53)</f>
        <v>0</v>
      </c>
      <c r="L53" s="244">
        <f>SUM('180B IIIB:Elder Abuse'!L53)</f>
        <v>0</v>
      </c>
      <c r="M53" s="140">
        <f t="shared" si="0"/>
        <v>72000</v>
      </c>
      <c r="N53" s="140">
        <f t="shared" si="1"/>
        <v>72000</v>
      </c>
    </row>
    <row r="54" spans="1:14" ht="26.1" customHeight="1">
      <c r="A54" s="243" t="s">
        <v>980</v>
      </c>
      <c r="B54" s="244">
        <f>SUM('180B IIIB:Elder Abuse'!B54)</f>
        <v>0</v>
      </c>
      <c r="C54" s="244">
        <f>SUM('180B IIIB:Elder Abuse'!C54)</f>
        <v>0</v>
      </c>
      <c r="D54" s="244">
        <f>SUM('180B IIIB:Elder Abuse'!D54)</f>
        <v>0</v>
      </c>
      <c r="E54" s="244">
        <f>SUM('180B IIIB:Elder Abuse'!E54)</f>
        <v>0</v>
      </c>
      <c r="F54" s="244">
        <f>SUM('180B IIIB:Elder Abuse'!F54)</f>
        <v>0</v>
      </c>
      <c r="G54" s="244">
        <f>SUM('180B IIIB:Elder Abuse'!G54)</f>
        <v>0</v>
      </c>
      <c r="H54" s="244">
        <f>SUM('180B IIIB:Elder Abuse'!H54)</f>
        <v>0</v>
      </c>
      <c r="I54" s="244">
        <f>SUM('180B IIIB:Elder Abuse'!I54)</f>
        <v>10000</v>
      </c>
      <c r="J54" s="244">
        <f>SUM('180B IIIB:Elder Abuse'!J54)</f>
        <v>0</v>
      </c>
      <c r="K54" s="244">
        <f>SUM('180B IIIB:Elder Abuse'!K54)</f>
        <v>0</v>
      </c>
      <c r="L54" s="244">
        <f>SUM('180B IIIB:Elder Abuse'!L54)</f>
        <v>0</v>
      </c>
      <c r="M54" s="140">
        <f t="shared" si="0"/>
        <v>10000</v>
      </c>
      <c r="N54" s="140">
        <f t="shared" si="1"/>
        <v>10000</v>
      </c>
    </row>
    <row r="55" spans="1:14" ht="26.1" customHeight="1">
      <c r="A55" s="243" t="s">
        <v>979</v>
      </c>
      <c r="B55" s="244">
        <f>SUM('180B IIIB:Elder Abuse'!B55)</f>
        <v>0</v>
      </c>
      <c r="C55" s="244">
        <f>SUM('180B IIIB:Elder Abuse'!C55)</f>
        <v>0</v>
      </c>
      <c r="D55" s="244">
        <f>SUM('180B IIIB:Elder Abuse'!D55)</f>
        <v>0</v>
      </c>
      <c r="E55" s="244">
        <f>SUM('180B IIIB:Elder Abuse'!E55)</f>
        <v>0</v>
      </c>
      <c r="F55" s="244">
        <f>SUM('180B IIIB:Elder Abuse'!F55)</f>
        <v>0</v>
      </c>
      <c r="G55" s="244">
        <f>SUM('180B IIIB:Elder Abuse'!G55)</f>
        <v>0</v>
      </c>
      <c r="H55" s="244">
        <f>SUM('180B IIIB:Elder Abuse'!H55)</f>
        <v>0</v>
      </c>
      <c r="I55" s="244">
        <f>SUM('180B IIIB:Elder Abuse'!I55)</f>
        <v>6000</v>
      </c>
      <c r="J55" s="244">
        <f>SUM('180B IIIB:Elder Abuse'!J55)</f>
        <v>0</v>
      </c>
      <c r="K55" s="244">
        <f>SUM('180B IIIB:Elder Abuse'!K55)</f>
        <v>0</v>
      </c>
      <c r="L55" s="244">
        <f>SUM('180B IIIB:Elder Abuse'!L55)</f>
        <v>0</v>
      </c>
      <c r="M55" s="140">
        <f t="shared" si="0"/>
        <v>6000</v>
      </c>
      <c r="N55" s="140">
        <f t="shared" si="1"/>
        <v>6000</v>
      </c>
    </row>
    <row r="56" spans="1:14" ht="26.1" customHeight="1">
      <c r="A56" s="243" t="s">
        <v>978</v>
      </c>
      <c r="B56" s="244">
        <f>SUM('180B IIIB:Elder Abuse'!B56)</f>
        <v>0</v>
      </c>
      <c r="C56" s="244">
        <f>SUM('180B IIIB:Elder Abuse'!C56)</f>
        <v>0</v>
      </c>
      <c r="D56" s="244">
        <f>SUM('180B IIIB:Elder Abuse'!D56)</f>
        <v>0</v>
      </c>
      <c r="E56" s="244">
        <f>SUM('180B IIIB:Elder Abuse'!E56)</f>
        <v>0</v>
      </c>
      <c r="F56" s="244">
        <f>SUM('180B IIIB:Elder Abuse'!F56)</f>
        <v>0</v>
      </c>
      <c r="G56" s="244">
        <f>SUM('180B IIIB:Elder Abuse'!G56)</f>
        <v>0</v>
      </c>
      <c r="H56" s="244">
        <f>SUM('180B IIIB:Elder Abuse'!H56)</f>
        <v>0</v>
      </c>
      <c r="I56" s="244">
        <f>SUM('180B IIIB:Elder Abuse'!I56)</f>
        <v>4000</v>
      </c>
      <c r="J56" s="244">
        <f>SUM('180B IIIB:Elder Abuse'!J56)</f>
        <v>0</v>
      </c>
      <c r="K56" s="244">
        <f>SUM('180B IIIB:Elder Abuse'!K56)</f>
        <v>0</v>
      </c>
      <c r="L56" s="244">
        <f>SUM('180B IIIB:Elder Abuse'!L56)</f>
        <v>0</v>
      </c>
      <c r="M56" s="140">
        <f t="shared" si="0"/>
        <v>4000</v>
      </c>
      <c r="N56" s="140">
        <f t="shared" si="1"/>
        <v>4000</v>
      </c>
    </row>
    <row r="57" spans="1:14" ht="26.1" customHeight="1">
      <c r="A57" s="243" t="s">
        <v>977</v>
      </c>
      <c r="B57" s="244">
        <f>SUM('180B IIIB:Elder Abuse'!B57)</f>
        <v>0</v>
      </c>
      <c r="C57" s="244">
        <f>SUM('180B IIIB:Elder Abuse'!C57)</f>
        <v>0</v>
      </c>
      <c r="D57" s="244">
        <f>SUM('180B IIIB:Elder Abuse'!D57)</f>
        <v>0</v>
      </c>
      <c r="E57" s="244">
        <f>SUM('180B IIIB:Elder Abuse'!E57)</f>
        <v>0</v>
      </c>
      <c r="F57" s="244">
        <f>SUM('180B IIIB:Elder Abuse'!F57)</f>
        <v>0</v>
      </c>
      <c r="G57" s="244">
        <f>SUM('180B IIIB:Elder Abuse'!G57)</f>
        <v>0</v>
      </c>
      <c r="H57" s="244">
        <f>SUM('180B IIIB:Elder Abuse'!H57)</f>
        <v>0</v>
      </c>
      <c r="I57" s="244">
        <f>SUM('180B IIIB:Elder Abuse'!I57)</f>
        <v>25772</v>
      </c>
      <c r="J57" s="244">
        <f>SUM('180B IIIB:Elder Abuse'!J57)</f>
        <v>0</v>
      </c>
      <c r="K57" s="244">
        <f>SUM('180B IIIB:Elder Abuse'!K57)</f>
        <v>0</v>
      </c>
      <c r="L57" s="244">
        <f>SUM('180B IIIB:Elder Abuse'!L57)</f>
        <v>0</v>
      </c>
      <c r="M57" s="140">
        <f t="shared" si="0"/>
        <v>25772</v>
      </c>
      <c r="N57" s="140">
        <f t="shared" si="1"/>
        <v>25772</v>
      </c>
    </row>
    <row r="58" spans="1:14" ht="26.1" customHeight="1">
      <c r="A58" s="243" t="s">
        <v>976</v>
      </c>
      <c r="B58" s="244">
        <f>SUM('180B IIIB:Elder Abuse'!B58)</f>
        <v>0</v>
      </c>
      <c r="C58" s="244">
        <f>SUM('180B IIIB:Elder Abuse'!C58)</f>
        <v>0</v>
      </c>
      <c r="D58" s="244">
        <f>SUM('180B IIIB:Elder Abuse'!D58)</f>
        <v>0</v>
      </c>
      <c r="E58" s="244">
        <f>SUM('180B IIIB:Elder Abuse'!E58)</f>
        <v>0</v>
      </c>
      <c r="F58" s="244">
        <f>SUM('180B IIIB:Elder Abuse'!F58)</f>
        <v>0</v>
      </c>
      <c r="G58" s="244">
        <f>SUM('180B IIIB:Elder Abuse'!G58)</f>
        <v>0</v>
      </c>
      <c r="H58" s="244">
        <f>SUM('180B IIIB:Elder Abuse'!H58)</f>
        <v>0</v>
      </c>
      <c r="I58" s="244">
        <f>SUM('180B IIIB:Elder Abuse'!I58)</f>
        <v>0</v>
      </c>
      <c r="J58" s="244">
        <f>SUM('180B IIIB:Elder Abuse'!J58)</f>
        <v>0</v>
      </c>
      <c r="K58" s="244">
        <f>SUM('180B IIIB:Elder Abuse'!K58)</f>
        <v>0</v>
      </c>
      <c r="L58" s="244">
        <f>SUM('180B IIIB:Elder Abuse'!L58)</f>
        <v>0</v>
      </c>
      <c r="M58" s="140">
        <f t="shared" si="0"/>
        <v>0</v>
      </c>
      <c r="N58" s="140">
        <f t="shared" si="1"/>
        <v>0</v>
      </c>
    </row>
    <row r="59" spans="1:14" ht="26.1" customHeight="1">
      <c r="A59" s="243" t="s">
        <v>975</v>
      </c>
      <c r="B59" s="244">
        <f>SUM('180B IIIB:Elder Abuse'!B59)</f>
        <v>0</v>
      </c>
      <c r="C59" s="244">
        <f>SUM('180B IIIB:Elder Abuse'!C59)</f>
        <v>0</v>
      </c>
      <c r="D59" s="244">
        <f>SUM('180B IIIB:Elder Abuse'!D59)</f>
        <v>0</v>
      </c>
      <c r="E59" s="244">
        <f>SUM('180B IIIB:Elder Abuse'!E59)</f>
        <v>0</v>
      </c>
      <c r="F59" s="244">
        <f>SUM('180B IIIB:Elder Abuse'!F59)</f>
        <v>0</v>
      </c>
      <c r="G59" s="244">
        <f>SUM('180B IIIB:Elder Abuse'!G59)</f>
        <v>0</v>
      </c>
      <c r="H59" s="244">
        <f>SUM('180B IIIB:Elder Abuse'!H59)</f>
        <v>0</v>
      </c>
      <c r="I59" s="244">
        <f>SUM('180B IIIB:Elder Abuse'!I59)</f>
        <v>25772</v>
      </c>
      <c r="J59" s="244">
        <f>SUM('180B IIIB:Elder Abuse'!J59)</f>
        <v>0</v>
      </c>
      <c r="K59" s="244">
        <f>SUM('180B IIIB:Elder Abuse'!K59)</f>
        <v>0</v>
      </c>
      <c r="L59" s="244">
        <f>SUM('180B IIIB:Elder Abuse'!L59)</f>
        <v>0</v>
      </c>
      <c r="M59" s="140">
        <f t="shared" si="0"/>
        <v>25772</v>
      </c>
      <c r="N59" s="140">
        <f t="shared" si="1"/>
        <v>25772</v>
      </c>
    </row>
    <row r="60" spans="1:14" ht="26.1" customHeight="1">
      <c r="A60" s="245" t="s">
        <v>973</v>
      </c>
      <c r="B60" s="244">
        <f>SUM('180B IIIB:Elder Abuse'!B60)</f>
        <v>0</v>
      </c>
      <c r="C60" s="244">
        <f>SUM('180B IIIB:Elder Abuse'!C60)</f>
        <v>0</v>
      </c>
      <c r="D60" s="244">
        <f>SUM('180B IIIB:Elder Abuse'!D60)</f>
        <v>0</v>
      </c>
      <c r="E60" s="244">
        <f>SUM('180B IIIB:Elder Abuse'!E60)</f>
        <v>0</v>
      </c>
      <c r="F60" s="244">
        <f>SUM('180B IIIB:Elder Abuse'!F60)</f>
        <v>0</v>
      </c>
      <c r="G60" s="244">
        <f>SUM('180B IIIB:Elder Abuse'!G60)</f>
        <v>0</v>
      </c>
      <c r="H60" s="244">
        <f>SUM('180B IIIB:Elder Abuse'!H60)</f>
        <v>0</v>
      </c>
      <c r="I60" s="244">
        <f>SUM('180B IIIB:Elder Abuse'!I60)</f>
        <v>0</v>
      </c>
      <c r="J60" s="244">
        <f>SUM('180B IIIB:Elder Abuse'!J60)</f>
        <v>0</v>
      </c>
      <c r="K60" s="244">
        <f>SUM('180B IIIB:Elder Abuse'!K60)</f>
        <v>0</v>
      </c>
      <c r="L60" s="244">
        <f>SUM('180B IIIB:Elder Abuse'!L60)</f>
        <v>0</v>
      </c>
      <c r="M60" s="140">
        <f t="shared" si="0"/>
        <v>0</v>
      </c>
      <c r="N60" s="140">
        <f t="shared" si="1"/>
        <v>0</v>
      </c>
    </row>
    <row r="61" spans="1:14" ht="26.1" customHeight="1">
      <c r="A61" s="245" t="s">
        <v>878</v>
      </c>
      <c r="B61" s="244">
        <f>SUM('180B IIIB:Elder Abuse'!B61)</f>
        <v>0</v>
      </c>
      <c r="C61" s="244">
        <f>SUM('180B IIIB:Elder Abuse'!C61)</f>
        <v>0</v>
      </c>
      <c r="D61" s="244">
        <f>SUM('180B IIIB:Elder Abuse'!D61)</f>
        <v>0</v>
      </c>
      <c r="E61" s="244">
        <f>SUM('180B IIIB:Elder Abuse'!E61)</f>
        <v>0</v>
      </c>
      <c r="F61" s="244">
        <f>SUM('180B IIIB:Elder Abuse'!F61)</f>
        <v>0</v>
      </c>
      <c r="G61" s="244">
        <f>SUM('180B IIIB:Elder Abuse'!G61)</f>
        <v>0</v>
      </c>
      <c r="H61" s="244">
        <f>SUM('180B IIIB:Elder Abuse'!H61)</f>
        <v>0</v>
      </c>
      <c r="I61" s="244">
        <f>SUM('180B IIIB:Elder Abuse'!I61)</f>
        <v>86329</v>
      </c>
      <c r="J61" s="244">
        <f>SUM('180B IIIB:Elder Abuse'!J61)</f>
        <v>0</v>
      </c>
      <c r="K61" s="244">
        <f>SUM('180B IIIB:Elder Abuse'!K61)</f>
        <v>0</v>
      </c>
      <c r="L61" s="244">
        <f>SUM('180B IIIB:Elder Abuse'!L61)</f>
        <v>0</v>
      </c>
      <c r="M61" s="140">
        <f t="shared" si="0"/>
        <v>86329</v>
      </c>
      <c r="N61" s="140">
        <f t="shared" si="1"/>
        <v>86329</v>
      </c>
    </row>
    <row r="62" spans="1:14" ht="26.1" customHeight="1">
      <c r="A62" s="134" t="s">
        <v>893</v>
      </c>
      <c r="B62" s="141">
        <f>+SUM(B7:B61)</f>
        <v>1474048</v>
      </c>
      <c r="C62" s="141">
        <f t="shared" ref="C62:N62" si="2">+SUM(C7:C61)</f>
        <v>168557</v>
      </c>
      <c r="D62" s="141">
        <f t="shared" si="2"/>
        <v>703828</v>
      </c>
      <c r="E62" s="141">
        <f t="shared" si="2"/>
        <v>0</v>
      </c>
      <c r="F62" s="141">
        <f t="shared" si="2"/>
        <v>0</v>
      </c>
      <c r="G62" s="141">
        <f t="shared" si="2"/>
        <v>47008</v>
      </c>
      <c r="H62" s="141">
        <f t="shared" si="2"/>
        <v>316098</v>
      </c>
      <c r="I62" s="141">
        <f t="shared" si="2"/>
        <v>364832</v>
      </c>
      <c r="J62" s="141">
        <f t="shared" si="2"/>
        <v>13702</v>
      </c>
      <c r="K62" s="141">
        <f t="shared" si="2"/>
        <v>91550</v>
      </c>
      <c r="L62" s="141">
        <f t="shared" si="2"/>
        <v>454560</v>
      </c>
      <c r="M62" s="141">
        <f t="shared" si="2"/>
        <v>3634183</v>
      </c>
      <c r="N62" s="141">
        <f t="shared" si="2"/>
        <v>3634183</v>
      </c>
    </row>
    <row r="63" spans="1:14">
      <c r="A63" s="76"/>
      <c r="B63" s="138"/>
      <c r="C63" s="138"/>
      <c r="D63" s="138"/>
      <c r="E63" s="138"/>
      <c r="F63" s="76"/>
      <c r="G63" s="138"/>
      <c r="H63" s="138"/>
      <c r="I63" s="138"/>
      <c r="J63" s="138"/>
      <c r="K63" s="138"/>
      <c r="L63" s="138"/>
      <c r="M63" s="138"/>
    </row>
    <row r="64" spans="1:14">
      <c r="A64" s="76"/>
      <c r="B64" s="76"/>
      <c r="C64" s="76"/>
      <c r="D64" s="76"/>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c r="E68" s="76"/>
      <c r="F68" s="76"/>
      <c r="G68" s="76"/>
      <c r="H68" s="76"/>
      <c r="I68" s="76"/>
      <c r="J68" s="76"/>
    </row>
    <row r="69" spans="1:10">
      <c r="A69" s="76"/>
      <c r="B69" s="76"/>
      <c r="C69" s="76"/>
      <c r="D69" s="76"/>
      <c r="E69" s="76"/>
      <c r="F69" s="76"/>
      <c r="G69" s="76"/>
      <c r="H69" s="76"/>
      <c r="I69" s="76"/>
      <c r="J69" s="76"/>
    </row>
    <row r="70" spans="1:10">
      <c r="A70" s="76"/>
      <c r="B70" s="76"/>
      <c r="C70" s="76"/>
      <c r="D70" s="76"/>
      <c r="E70" s="76"/>
      <c r="F70" s="76"/>
      <c r="G70" s="76"/>
      <c r="H70" s="76"/>
      <c r="I70" s="76"/>
      <c r="J70" s="76"/>
    </row>
    <row r="71" spans="1:10">
      <c r="A71" s="76"/>
      <c r="B71" s="76"/>
      <c r="C71" s="76"/>
      <c r="D71" s="76"/>
      <c r="E71" s="76"/>
      <c r="F71" s="76"/>
      <c r="G71" s="76"/>
      <c r="H71" s="76"/>
      <c r="I71" s="76"/>
      <c r="J71" s="76"/>
    </row>
    <row r="72" spans="1:10">
      <c r="A72" s="76"/>
      <c r="B72" s="76"/>
      <c r="C72" s="76"/>
      <c r="D72" s="76"/>
      <c r="E72" s="76"/>
      <c r="F72" s="76"/>
      <c r="G72" s="76"/>
      <c r="H72" s="76"/>
      <c r="I72" s="76"/>
      <c r="J72" s="76"/>
    </row>
    <row r="73" spans="1:10">
      <c r="A73" s="76"/>
      <c r="B73" s="76"/>
      <c r="C73" s="76"/>
      <c r="D73" s="76"/>
      <c r="E73" s="76"/>
      <c r="F73" s="76"/>
      <c r="G73" s="76"/>
      <c r="H73" s="76"/>
      <c r="I73" s="76"/>
      <c r="J73" s="76"/>
    </row>
    <row r="74" spans="1:10">
      <c r="A74" s="76"/>
      <c r="B74" s="76"/>
      <c r="C74" s="76"/>
      <c r="D74" s="76"/>
      <c r="E74" s="76"/>
      <c r="F74" s="76"/>
      <c r="G74" s="76"/>
      <c r="H74" s="76"/>
      <c r="I74" s="76"/>
      <c r="J74" s="76"/>
    </row>
    <row r="75" spans="1:10">
      <c r="A75" s="76"/>
      <c r="B75" s="76"/>
      <c r="C75" s="76"/>
      <c r="D75" s="76"/>
      <c r="E75" s="76"/>
      <c r="F75" s="76"/>
      <c r="G75" s="76"/>
      <c r="H75" s="76"/>
      <c r="I75" s="76"/>
      <c r="J75" s="76"/>
    </row>
    <row r="76" spans="1:10">
      <c r="A76" s="76"/>
      <c r="B76" s="76"/>
      <c r="C76" s="76"/>
      <c r="D76" s="76"/>
      <c r="E76" s="76"/>
      <c r="F76" s="76"/>
      <c r="G76" s="76"/>
      <c r="H76" s="76"/>
      <c r="I76" s="76"/>
      <c r="J76" s="76"/>
    </row>
    <row r="77" spans="1:10">
      <c r="A77" s="76"/>
      <c r="B77" s="76"/>
      <c r="C77" s="76"/>
      <c r="D77" s="76"/>
      <c r="E77" s="76"/>
      <c r="F77" s="76"/>
      <c r="G77" s="76"/>
      <c r="H77" s="76"/>
      <c r="I77" s="76"/>
      <c r="J77" s="76"/>
    </row>
    <row r="78" spans="1:10">
      <c r="A78" s="76"/>
      <c r="B78" s="76"/>
      <c r="C78" s="76"/>
      <c r="D78" s="76"/>
      <c r="E78" s="76"/>
      <c r="F78" s="76"/>
      <c r="G78" s="76"/>
      <c r="H78" s="76"/>
      <c r="I78" s="76"/>
      <c r="J78" s="76"/>
    </row>
    <row r="79" spans="1:10">
      <c r="A79" s="76"/>
      <c r="B79" s="76"/>
      <c r="C79" s="76"/>
      <c r="D79" s="76"/>
      <c r="E79" s="76"/>
      <c r="F79" s="76"/>
      <c r="G79" s="76"/>
      <c r="H79" s="76"/>
      <c r="I79" s="76"/>
      <c r="J79" s="76"/>
    </row>
    <row r="80" spans="1:10">
      <c r="A80" s="76"/>
      <c r="B80" s="76"/>
      <c r="C80" s="76"/>
      <c r="D80" s="76"/>
      <c r="E80" s="76"/>
      <c r="F80" s="76"/>
      <c r="G80" s="76"/>
      <c r="H80" s="76"/>
      <c r="I80" s="76"/>
      <c r="J80" s="76"/>
    </row>
    <row r="81" spans="1:10">
      <c r="A81" s="76"/>
      <c r="B81" s="76"/>
      <c r="C81" s="76"/>
      <c r="D81" s="76"/>
      <c r="E81" s="76"/>
      <c r="F81" s="76"/>
      <c r="G81" s="76"/>
      <c r="H81" s="76"/>
      <c r="I81" s="76"/>
      <c r="J81" s="76"/>
    </row>
    <row r="82" spans="1:10">
      <c r="A82" s="76"/>
      <c r="B82" s="76"/>
      <c r="C82" s="76"/>
      <c r="D82" s="76"/>
      <c r="E82" s="76"/>
      <c r="F82" s="76"/>
      <c r="G82" s="76"/>
      <c r="H82" s="76"/>
      <c r="I82" s="76"/>
      <c r="J82" s="76"/>
    </row>
    <row r="83" spans="1:10">
      <c r="A83" s="76"/>
      <c r="B83" s="76"/>
      <c r="C83" s="76"/>
      <c r="D83" s="76"/>
      <c r="E83" s="76"/>
      <c r="F83" s="76"/>
      <c r="G83" s="76"/>
      <c r="H83" s="76"/>
      <c r="I83" s="76"/>
      <c r="J83" s="76"/>
    </row>
    <row r="84" spans="1:10">
      <c r="A84" s="76"/>
      <c r="B84" s="76"/>
      <c r="C84" s="76"/>
      <c r="D84" s="76"/>
      <c r="E84" s="76"/>
      <c r="F84" s="76"/>
      <c r="G84" s="76"/>
      <c r="H84" s="76"/>
      <c r="I84" s="76"/>
      <c r="J84" s="76"/>
    </row>
    <row r="85" spans="1:10">
      <c r="A85" s="76"/>
      <c r="B85" s="76"/>
      <c r="C85" s="76"/>
      <c r="D85" s="76"/>
      <c r="E85" s="76"/>
      <c r="F85" s="76"/>
      <c r="G85" s="76"/>
      <c r="H85" s="76"/>
      <c r="I85" s="76"/>
      <c r="J85" s="76"/>
    </row>
    <row r="86" spans="1:10">
      <c r="A86" s="76"/>
      <c r="B86" s="76"/>
      <c r="C86" s="76"/>
      <c r="D86" s="76"/>
      <c r="E86" s="76"/>
      <c r="F86" s="76"/>
      <c r="G86" s="76"/>
      <c r="H86" s="76"/>
      <c r="I86" s="76"/>
      <c r="J86" s="76"/>
    </row>
    <row r="87" spans="1:10">
      <c r="A87" s="76"/>
      <c r="B87" s="76"/>
      <c r="C87" s="76"/>
      <c r="D87" s="76"/>
      <c r="E87" s="76"/>
      <c r="F87" s="76"/>
      <c r="G87" s="76"/>
      <c r="H87" s="76"/>
      <c r="I87" s="76"/>
      <c r="J87" s="76"/>
    </row>
    <row r="88" spans="1:10">
      <c r="A88" s="76"/>
      <c r="B88" s="76"/>
      <c r="C88" s="76"/>
      <c r="D88" s="76"/>
      <c r="E88" s="76"/>
      <c r="F88" s="76"/>
      <c r="G88" s="76"/>
      <c r="H88" s="76"/>
      <c r="I88" s="76"/>
      <c r="J88" s="76"/>
    </row>
    <row r="89" spans="1:10">
      <c r="A89" s="76"/>
      <c r="B89" s="76"/>
      <c r="C89" s="76"/>
      <c r="D89" s="76"/>
      <c r="E89" s="76"/>
      <c r="F89" s="76"/>
      <c r="G89" s="76"/>
      <c r="H89" s="76"/>
      <c r="I89" s="76"/>
      <c r="J89" s="76"/>
    </row>
    <row r="90" spans="1:10">
      <c r="A90" s="76"/>
      <c r="B90" s="76"/>
      <c r="C90" s="76"/>
      <c r="D90" s="76"/>
      <c r="E90" s="76"/>
      <c r="F90" s="76"/>
      <c r="G90" s="76"/>
      <c r="H90" s="76"/>
      <c r="I90" s="76"/>
      <c r="J90" s="76"/>
    </row>
    <row r="91" spans="1:10">
      <c r="A91" s="76"/>
      <c r="B91" s="76"/>
      <c r="C91" s="76"/>
      <c r="D91" s="76"/>
      <c r="E91" s="76"/>
      <c r="F91" s="76"/>
      <c r="G91" s="76"/>
      <c r="H91" s="76"/>
      <c r="I91" s="76"/>
      <c r="J91" s="76"/>
    </row>
    <row r="92" spans="1:10">
      <c r="F92" s="76"/>
    </row>
    <row r="93" spans="1:10">
      <c r="F93" s="76"/>
    </row>
    <row r="94" spans="1:10">
      <c r="F94" s="76"/>
    </row>
    <row r="95" spans="1:10">
      <c r="F95" s="76"/>
    </row>
    <row r="96" spans="1:10">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sheetData>
  <conditionalFormatting sqref="D1">
    <cfRule type="containsText" dxfId="1" priority="1" operator="containsText" text="Errors">
      <formula>NOT(ISERROR(SEARCH("Errors",D1)))</formula>
    </cfRule>
  </conditionalFormatting>
  <dataValidations count="3">
    <dataValidation type="whole" allowBlank="1" showInputMessage="1" showErrorMessage="1" errorTitle="Data Validation" error="Please enter a whole number between 0 and 2147483647." sqref="E2:E5 B7:L61">
      <formula1>0</formula1>
      <formula2>2147483647</formula2>
    </dataValidation>
    <dataValidation type="list" showInputMessage="1" showErrorMessage="1" sqref="A2">
      <formula1>CAU</formula1>
    </dataValidation>
    <dataValidation type="whole" allowBlank="1" showInputMessage="1" showErrorMessage="1" errorTitle="Data Validation" error="Please enter a whole number between 0 and 2147483647." sqref="M7:N61 B62:N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8" tint="0.39997558519241921"/>
  </sheetPr>
  <dimension ref="A1:K91"/>
  <sheetViews>
    <sheetView topLeftCell="A50" workbookViewId="0">
      <selection activeCell="G49" sqref="G49:G59"/>
    </sheetView>
  </sheetViews>
  <sheetFormatPr defaultColWidth="8.88671875" defaultRowHeight="13.2"/>
  <cols>
    <col min="1" max="1" width="30.6640625" style="2" customWidth="1"/>
    <col min="2" max="9" width="15.6640625" style="2" customWidth="1"/>
    <col min="10" max="11" width="20.6640625" style="2" customWidth="1"/>
    <col min="12" max="16384" width="8.88671875" style="2"/>
  </cols>
  <sheetData>
    <row r="1" spans="1:11">
      <c r="A1" s="197" t="s">
        <v>964</v>
      </c>
      <c r="B1" s="198"/>
      <c r="D1" s="188" t="str">
        <f>IF('Compliance Issues'!F2="x","Errors exist, see the Compliance Issues tab.","")</f>
        <v>Errors exist, see the Compliance Issues tab.</v>
      </c>
      <c r="E1" s="188"/>
      <c r="F1" s="188"/>
      <c r="G1" s="188"/>
      <c r="H1" s="188"/>
      <c r="I1" s="188"/>
      <c r="J1" s="188"/>
    </row>
    <row r="2" spans="1:11" ht="15.6">
      <c r="A2" s="10" t="str">
        <f>'180B IIIB'!A2</f>
        <v>Dane</v>
      </c>
      <c r="B2" s="8" t="s">
        <v>4</v>
      </c>
      <c r="D2" s="179" t="str">
        <f>LOOKUP(B2,Date,'Addl Info'!B9:B9)</f>
        <v>2021 BUDGET</v>
      </c>
      <c r="E2" s="189">
        <f ca="1">'Overall Total (2)'!E2+'Overall Total (2)'!E4</f>
        <v>2054445</v>
      </c>
      <c r="F2" s="188"/>
      <c r="H2" s="190"/>
    </row>
    <row r="3" spans="1:11">
      <c r="A3" s="188"/>
      <c r="B3" s="192"/>
      <c r="C3" s="192"/>
      <c r="D3" s="242" t="s">
        <v>917</v>
      </c>
      <c r="E3" s="191">
        <f ca="1">'Overall Total (2)'!E3+'Overall Total (2)'!E5</f>
        <v>0</v>
      </c>
      <c r="F3" s="192"/>
      <c r="G3" s="192"/>
      <c r="H3" s="192"/>
      <c r="I3" s="188"/>
      <c r="J3" s="188"/>
    </row>
    <row r="4" spans="1:11">
      <c r="A4" s="188"/>
      <c r="B4" s="192"/>
      <c r="C4" s="192"/>
      <c r="D4" s="188"/>
      <c r="E4" s="188"/>
      <c r="F4" s="192"/>
      <c r="G4" s="192"/>
      <c r="H4" s="192"/>
      <c r="I4" s="188"/>
      <c r="J4" s="188"/>
    </row>
    <row r="5" spans="1:11">
      <c r="A5" s="193"/>
      <c r="B5" s="194"/>
      <c r="C5" s="194"/>
      <c r="D5" s="188"/>
      <c r="E5" s="188"/>
      <c r="F5" s="194"/>
      <c r="G5" s="194"/>
      <c r="H5" s="194"/>
      <c r="I5" s="188"/>
      <c r="J5" s="188"/>
    </row>
    <row r="6" spans="1:11" ht="77.099999999999994" customHeight="1">
      <c r="A6" s="196" t="s">
        <v>918</v>
      </c>
      <c r="B6" s="195" t="s">
        <v>955</v>
      </c>
      <c r="C6" s="195" t="s">
        <v>946</v>
      </c>
      <c r="D6" s="195" t="s">
        <v>919</v>
      </c>
      <c r="E6" s="195" t="s">
        <v>920</v>
      </c>
      <c r="F6" s="195" t="s">
        <v>921</v>
      </c>
      <c r="G6" s="195" t="s">
        <v>922</v>
      </c>
      <c r="H6" s="195" t="s">
        <v>923</v>
      </c>
      <c r="I6" s="195" t="s">
        <v>924</v>
      </c>
      <c r="J6" s="195" t="s">
        <v>966</v>
      </c>
      <c r="K6" s="195" t="s">
        <v>967</v>
      </c>
    </row>
    <row r="7" spans="1:11" ht="26.1" customHeight="1">
      <c r="A7" s="90" t="s">
        <v>168</v>
      </c>
      <c r="B7" s="315">
        <f>'Overall Total (2)'!B7</f>
        <v>0</v>
      </c>
      <c r="C7" s="315">
        <f>'Overall Total (2)'!C7</f>
        <v>0</v>
      </c>
      <c r="D7" s="315">
        <f>'Overall Total (2)'!D7</f>
        <v>0</v>
      </c>
      <c r="E7" s="315">
        <f>'Overall Total (2)'!E7</f>
        <v>0</v>
      </c>
      <c r="F7" s="315">
        <f>'Overall Total (2)'!G7+'Overall Total (2)'!H7</f>
        <v>0</v>
      </c>
      <c r="G7" s="315">
        <f>'Overall Total (2)'!I7+'Overall Total (2)'!J7</f>
        <v>0</v>
      </c>
      <c r="H7" s="315">
        <f>'Overall Total (2)'!K7</f>
        <v>0</v>
      </c>
      <c r="I7" s="315">
        <f>'Overall Total (2)'!L7</f>
        <v>0</v>
      </c>
      <c r="J7" s="140">
        <f>B7+C7+D7+F7+G7+H7+I7</f>
        <v>0</v>
      </c>
      <c r="K7" s="140">
        <f>B7+C7+D7+E7+F7+G7+H7+I7</f>
        <v>0</v>
      </c>
    </row>
    <row r="8" spans="1:11" ht="26.1" customHeight="1">
      <c r="A8" s="90" t="s">
        <v>171</v>
      </c>
      <c r="B8" s="315">
        <f>'Overall Total (2)'!B8</f>
        <v>0</v>
      </c>
      <c r="C8" s="315">
        <f>'Overall Total (2)'!C8</f>
        <v>0</v>
      </c>
      <c r="D8" s="315">
        <f>'Overall Total (2)'!D8</f>
        <v>0</v>
      </c>
      <c r="E8" s="315">
        <f>'Overall Total (2)'!E8</f>
        <v>0</v>
      </c>
      <c r="F8" s="315">
        <f>'Overall Total (2)'!G8+'Overall Total (2)'!H8</f>
        <v>0</v>
      </c>
      <c r="G8" s="315">
        <f>'Overall Total (2)'!I8+'Overall Total (2)'!J8</f>
        <v>0</v>
      </c>
      <c r="H8" s="315">
        <f>'Overall Total (2)'!K8</f>
        <v>0</v>
      </c>
      <c r="I8" s="315">
        <f>'Overall Total (2)'!L8</f>
        <v>0</v>
      </c>
      <c r="J8" s="140">
        <f t="shared" ref="J8:J61" si="0">B8+C8+D8+F8+G8+H8+I8</f>
        <v>0</v>
      </c>
      <c r="K8" s="140">
        <f t="shared" ref="K8:K61" si="1">B8+C8+D8+E8+F8+G8+H8+I8</f>
        <v>0</v>
      </c>
    </row>
    <row r="9" spans="1:11" ht="26.1" customHeight="1">
      <c r="A9" s="90" t="s">
        <v>179</v>
      </c>
      <c r="B9" s="315">
        <f>'Overall Total (2)'!B9</f>
        <v>0</v>
      </c>
      <c r="C9" s="315">
        <f>'Overall Total (2)'!C9</f>
        <v>0</v>
      </c>
      <c r="D9" s="315">
        <f>'Overall Total (2)'!D9</f>
        <v>0</v>
      </c>
      <c r="E9" s="315">
        <f>'Overall Total (2)'!E9</f>
        <v>0</v>
      </c>
      <c r="F9" s="315">
        <f>'Overall Total (2)'!G9+'Overall Total (2)'!H9</f>
        <v>0</v>
      </c>
      <c r="G9" s="315">
        <f>'Overall Total (2)'!I9+'Overall Total (2)'!J9</f>
        <v>0</v>
      </c>
      <c r="H9" s="315">
        <f>'Overall Total (2)'!K9</f>
        <v>0</v>
      </c>
      <c r="I9" s="315">
        <f>'Overall Total (2)'!L9</f>
        <v>0</v>
      </c>
      <c r="J9" s="140">
        <f t="shared" si="0"/>
        <v>0</v>
      </c>
      <c r="K9" s="140">
        <f t="shared" si="1"/>
        <v>0</v>
      </c>
    </row>
    <row r="10" spans="1:11" ht="26.1" customHeight="1">
      <c r="A10" s="90" t="s">
        <v>187</v>
      </c>
      <c r="B10" s="315">
        <f>'Overall Total (2)'!B10</f>
        <v>0</v>
      </c>
      <c r="C10" s="315">
        <f>'Overall Total (2)'!C10</f>
        <v>0</v>
      </c>
      <c r="D10" s="315">
        <f>'Overall Total (2)'!D10</f>
        <v>0</v>
      </c>
      <c r="E10" s="315">
        <f>'Overall Total (2)'!E10</f>
        <v>0</v>
      </c>
      <c r="F10" s="315">
        <f>'Overall Total (2)'!G10+'Overall Total (2)'!H10</f>
        <v>0</v>
      </c>
      <c r="G10" s="315">
        <f>'Overall Total (2)'!I10+'Overall Total (2)'!J10</f>
        <v>0</v>
      </c>
      <c r="H10" s="315">
        <f>'Overall Total (2)'!K10</f>
        <v>0</v>
      </c>
      <c r="I10" s="315">
        <f>'Overall Total (2)'!L10</f>
        <v>0</v>
      </c>
      <c r="J10" s="140">
        <f t="shared" si="0"/>
        <v>0</v>
      </c>
      <c r="K10" s="140">
        <f t="shared" si="1"/>
        <v>0</v>
      </c>
    </row>
    <row r="11" spans="1:11" ht="26.1" customHeight="1">
      <c r="A11" s="134" t="s">
        <v>925</v>
      </c>
      <c r="B11" s="315">
        <f>'Overall Total (2)'!B11</f>
        <v>291248</v>
      </c>
      <c r="C11" s="315">
        <f>'Overall Total (2)'!C11</f>
        <v>115119</v>
      </c>
      <c r="D11" s="315">
        <f>'Overall Total (2)'!D11</f>
        <v>202144</v>
      </c>
      <c r="E11" s="315">
        <f>'Overall Total (2)'!E11</f>
        <v>0</v>
      </c>
      <c r="F11" s="315">
        <f>'Overall Total (2)'!G11+'Overall Total (2)'!H11</f>
        <v>83112</v>
      </c>
      <c r="G11" s="315">
        <f>'Overall Total (2)'!I11+'Overall Total (2)'!J11</f>
        <v>27404</v>
      </c>
      <c r="H11" s="315">
        <f>'Overall Total (2)'!K11</f>
        <v>2200</v>
      </c>
      <c r="I11" s="315">
        <f>'Overall Total (2)'!L11</f>
        <v>372875</v>
      </c>
      <c r="J11" s="140">
        <f t="shared" si="0"/>
        <v>1094102</v>
      </c>
      <c r="K11" s="140">
        <f t="shared" si="1"/>
        <v>1094102</v>
      </c>
    </row>
    <row r="12" spans="1:11" ht="26.1" customHeight="1">
      <c r="A12" s="90" t="s">
        <v>218</v>
      </c>
      <c r="B12" s="315">
        <f>'Overall Total (2)'!B12</f>
        <v>0</v>
      </c>
      <c r="C12" s="315">
        <f>'Overall Total (2)'!C12</f>
        <v>0</v>
      </c>
      <c r="D12" s="315">
        <f>'Overall Total (2)'!D12</f>
        <v>0</v>
      </c>
      <c r="E12" s="315">
        <f>'Overall Total (2)'!E12</f>
        <v>0</v>
      </c>
      <c r="F12" s="315">
        <f>'Overall Total (2)'!G12+'Overall Total (2)'!H12</f>
        <v>0</v>
      </c>
      <c r="G12" s="315">
        <f>'Overall Total (2)'!I12+'Overall Total (2)'!J12</f>
        <v>0</v>
      </c>
      <c r="H12" s="315">
        <f>'Overall Total (2)'!K12</f>
        <v>0</v>
      </c>
      <c r="I12" s="315">
        <f>'Overall Total (2)'!L12</f>
        <v>0</v>
      </c>
      <c r="J12" s="140">
        <f t="shared" si="0"/>
        <v>0</v>
      </c>
      <c r="K12" s="140">
        <f t="shared" si="1"/>
        <v>0</v>
      </c>
    </row>
    <row r="13" spans="1:11" ht="26.1" customHeight="1">
      <c r="A13" s="90" t="s">
        <v>222</v>
      </c>
      <c r="B13" s="315">
        <f>'Overall Total (2)'!B13</f>
        <v>0</v>
      </c>
      <c r="C13" s="315">
        <f>'Overall Total (2)'!C13</f>
        <v>0</v>
      </c>
      <c r="D13" s="315">
        <f>'Overall Total (2)'!D13</f>
        <v>0</v>
      </c>
      <c r="E13" s="315">
        <f>'Overall Total (2)'!E13</f>
        <v>0</v>
      </c>
      <c r="F13" s="315">
        <f>'Overall Total (2)'!G13+'Overall Total (2)'!H13</f>
        <v>0</v>
      </c>
      <c r="G13" s="315">
        <f>'Overall Total (2)'!I13+'Overall Total (2)'!J13</f>
        <v>0</v>
      </c>
      <c r="H13" s="315">
        <f>'Overall Total (2)'!K13</f>
        <v>0</v>
      </c>
      <c r="I13" s="315">
        <f>'Overall Total (2)'!L13</f>
        <v>0</v>
      </c>
      <c r="J13" s="140">
        <f t="shared" si="0"/>
        <v>0</v>
      </c>
      <c r="K13" s="140">
        <f t="shared" si="1"/>
        <v>0</v>
      </c>
    </row>
    <row r="14" spans="1:11" ht="26.1" customHeight="1">
      <c r="A14" s="134" t="s">
        <v>224</v>
      </c>
      <c r="B14" s="315">
        <f>'Overall Total (2)'!B14</f>
        <v>550113</v>
      </c>
      <c r="C14" s="315">
        <f>'Overall Total (2)'!C14</f>
        <v>53438</v>
      </c>
      <c r="D14" s="315">
        <f>'Overall Total (2)'!D14</f>
        <v>307423</v>
      </c>
      <c r="E14" s="315">
        <f>'Overall Total (2)'!E14</f>
        <v>0</v>
      </c>
      <c r="F14" s="315">
        <f>'Overall Total (2)'!G14+'Overall Total (2)'!H14</f>
        <v>159463</v>
      </c>
      <c r="G14" s="315">
        <f>'Overall Total (2)'!I14+'Overall Total (2)'!J14</f>
        <v>0</v>
      </c>
      <c r="H14" s="315">
        <f>'Overall Total (2)'!K14</f>
        <v>0</v>
      </c>
      <c r="I14" s="315">
        <f>'Overall Total (2)'!L14</f>
        <v>50185</v>
      </c>
      <c r="J14" s="140">
        <f t="shared" si="0"/>
        <v>1120622</v>
      </c>
      <c r="K14" s="140">
        <f t="shared" si="1"/>
        <v>1120622</v>
      </c>
    </row>
    <row r="15" spans="1:11" ht="26.1" customHeight="1">
      <c r="A15" s="90" t="s">
        <v>926</v>
      </c>
      <c r="B15" s="315">
        <f>'Overall Total (2)'!B15</f>
        <v>16000</v>
      </c>
      <c r="C15" s="315">
        <f>'Overall Total (2)'!C15</f>
        <v>0</v>
      </c>
      <c r="D15" s="315">
        <f>'Overall Total (2)'!D15</f>
        <v>0</v>
      </c>
      <c r="E15" s="315">
        <f>'Overall Total (2)'!E15</f>
        <v>0</v>
      </c>
      <c r="F15" s="315">
        <f>'Overall Total (2)'!G15+'Overall Total (2)'!H15</f>
        <v>0</v>
      </c>
      <c r="G15" s="315">
        <f>'Overall Total (2)'!I15+'Overall Total (2)'!J15</f>
        <v>0</v>
      </c>
      <c r="H15" s="315">
        <f>'Overall Total (2)'!K15</f>
        <v>0</v>
      </c>
      <c r="I15" s="315">
        <f>'Overall Total (2)'!L15</f>
        <v>0</v>
      </c>
      <c r="J15" s="140">
        <f t="shared" si="0"/>
        <v>16000</v>
      </c>
      <c r="K15" s="140">
        <f t="shared" si="1"/>
        <v>16000</v>
      </c>
    </row>
    <row r="16" spans="1:11" ht="26.1" customHeight="1">
      <c r="A16" s="90" t="s">
        <v>927</v>
      </c>
      <c r="B16" s="315">
        <f>'Overall Total (2)'!B16</f>
        <v>130401</v>
      </c>
      <c r="C16" s="315">
        <f>'Overall Total (2)'!C16</f>
        <v>0</v>
      </c>
      <c r="D16" s="315">
        <f>'Overall Total (2)'!D16</f>
        <v>0</v>
      </c>
      <c r="E16" s="315">
        <f>'Overall Total (2)'!E16</f>
        <v>0</v>
      </c>
      <c r="F16" s="315">
        <f>'Overall Total (2)'!G16+'Overall Total (2)'!H16</f>
        <v>0</v>
      </c>
      <c r="G16" s="315">
        <f>'Overall Total (2)'!I16+'Overall Total (2)'!J16</f>
        <v>0</v>
      </c>
      <c r="H16" s="315">
        <f>'Overall Total (2)'!K16</f>
        <v>46842</v>
      </c>
      <c r="I16" s="315">
        <f>'Overall Total (2)'!L16</f>
        <v>31500</v>
      </c>
      <c r="J16" s="140">
        <f t="shared" si="0"/>
        <v>208743</v>
      </c>
      <c r="K16" s="140">
        <f t="shared" si="1"/>
        <v>208743</v>
      </c>
    </row>
    <row r="17" spans="1:11" ht="26.1" customHeight="1">
      <c r="A17" s="90" t="s">
        <v>292</v>
      </c>
      <c r="B17" s="315">
        <f>'Overall Total (2)'!B17</f>
        <v>0</v>
      </c>
      <c r="C17" s="315">
        <f>'Overall Total (2)'!C17</f>
        <v>0</v>
      </c>
      <c r="D17" s="315">
        <f>'Overall Total (2)'!D17</f>
        <v>0</v>
      </c>
      <c r="E17" s="315">
        <f>'Overall Total (2)'!E17</f>
        <v>0</v>
      </c>
      <c r="F17" s="315">
        <f>'Overall Total (2)'!G17+'Overall Total (2)'!H17</f>
        <v>0</v>
      </c>
      <c r="G17" s="315">
        <f>'Overall Total (2)'!I17+'Overall Total (2)'!J17</f>
        <v>0</v>
      </c>
      <c r="H17" s="315">
        <f>'Overall Total (2)'!K17</f>
        <v>0</v>
      </c>
      <c r="I17" s="315">
        <f>'Overall Total (2)'!L17</f>
        <v>0</v>
      </c>
      <c r="J17" s="140">
        <f t="shared" si="0"/>
        <v>0</v>
      </c>
      <c r="K17" s="140">
        <f t="shared" si="1"/>
        <v>0</v>
      </c>
    </row>
    <row r="18" spans="1:11" ht="26.1" customHeight="1">
      <c r="A18" s="90" t="s">
        <v>928</v>
      </c>
      <c r="B18" s="315">
        <f>'Overall Total (2)'!B18</f>
        <v>47939</v>
      </c>
      <c r="C18" s="315">
        <f>'Overall Total (2)'!C18</f>
        <v>0</v>
      </c>
      <c r="D18" s="315">
        <f>'Overall Total (2)'!D18</f>
        <v>68000</v>
      </c>
      <c r="E18" s="315">
        <f>'Overall Total (2)'!E18</f>
        <v>0</v>
      </c>
      <c r="F18" s="315">
        <f>'Overall Total (2)'!G18+'Overall Total (2)'!H18</f>
        <v>47008</v>
      </c>
      <c r="G18" s="315">
        <f>'Overall Total (2)'!I18+'Overall Total (2)'!J18</f>
        <v>73641</v>
      </c>
      <c r="H18" s="315">
        <f>'Overall Total (2)'!K18</f>
        <v>0</v>
      </c>
      <c r="I18" s="315">
        <f>'Overall Total (2)'!L18</f>
        <v>0</v>
      </c>
      <c r="J18" s="140">
        <f t="shared" si="0"/>
        <v>236588</v>
      </c>
      <c r="K18" s="140">
        <f t="shared" si="1"/>
        <v>236588</v>
      </c>
    </row>
    <row r="19" spans="1:11" ht="26.1" customHeight="1">
      <c r="A19" s="90" t="s">
        <v>929</v>
      </c>
      <c r="B19" s="315">
        <f>'Overall Total (2)'!B19</f>
        <v>3314</v>
      </c>
      <c r="C19" s="315">
        <f>'Overall Total (2)'!C19</f>
        <v>0</v>
      </c>
      <c r="D19" s="315">
        <f>'Overall Total (2)'!D19</f>
        <v>0</v>
      </c>
      <c r="E19" s="315">
        <f>'Overall Total (2)'!E19</f>
        <v>0</v>
      </c>
      <c r="F19" s="315">
        <f>'Overall Total (2)'!G19+'Overall Total (2)'!H19</f>
        <v>0</v>
      </c>
      <c r="G19" s="315">
        <f>'Overall Total (2)'!I19+'Overall Total (2)'!J19</f>
        <v>0</v>
      </c>
      <c r="H19" s="315">
        <f>'Overall Total (2)'!K19</f>
        <v>0</v>
      </c>
      <c r="I19" s="315">
        <f>'Overall Total (2)'!L19</f>
        <v>0</v>
      </c>
      <c r="J19" s="140">
        <f t="shared" si="0"/>
        <v>3314</v>
      </c>
      <c r="K19" s="140">
        <f t="shared" si="1"/>
        <v>3314</v>
      </c>
    </row>
    <row r="20" spans="1:11" ht="26.1" customHeight="1">
      <c r="A20" s="90" t="s">
        <v>320</v>
      </c>
      <c r="B20" s="315">
        <f>'Overall Total (2)'!B20</f>
        <v>0</v>
      </c>
      <c r="C20" s="315">
        <f>'Overall Total (2)'!C20</f>
        <v>0</v>
      </c>
      <c r="D20" s="315">
        <f>'Overall Total (2)'!D20</f>
        <v>0</v>
      </c>
      <c r="E20" s="315">
        <f>'Overall Total (2)'!E20</f>
        <v>0</v>
      </c>
      <c r="F20" s="315">
        <f>'Overall Total (2)'!G20+'Overall Total (2)'!H20</f>
        <v>0</v>
      </c>
      <c r="G20" s="315">
        <f>'Overall Total (2)'!I20+'Overall Total (2)'!J20</f>
        <v>0</v>
      </c>
      <c r="H20" s="315">
        <f>'Overall Total (2)'!K20</f>
        <v>0</v>
      </c>
      <c r="I20" s="315">
        <f>'Overall Total (2)'!L20</f>
        <v>0</v>
      </c>
      <c r="J20" s="140">
        <f t="shared" si="0"/>
        <v>0</v>
      </c>
      <c r="K20" s="140">
        <f t="shared" si="1"/>
        <v>0</v>
      </c>
    </row>
    <row r="21" spans="1:11" ht="26.1" customHeight="1">
      <c r="A21" s="90" t="s">
        <v>930</v>
      </c>
      <c r="B21" s="315">
        <f>'Overall Total (2)'!B21</f>
        <v>46473</v>
      </c>
      <c r="C21" s="315">
        <f>'Overall Total (2)'!C21</f>
        <v>0</v>
      </c>
      <c r="D21" s="315">
        <f>'Overall Total (2)'!D21</f>
        <v>1261</v>
      </c>
      <c r="E21" s="315">
        <f>'Overall Total (2)'!E21</f>
        <v>0</v>
      </c>
      <c r="F21" s="315">
        <f>'Overall Total (2)'!G21+'Overall Total (2)'!H21</f>
        <v>0</v>
      </c>
      <c r="G21" s="315">
        <f>'Overall Total (2)'!I21+'Overall Total (2)'!J21</f>
        <v>0</v>
      </c>
      <c r="H21" s="315">
        <f>'Overall Total (2)'!K21</f>
        <v>0</v>
      </c>
      <c r="I21" s="315">
        <f>'Overall Total (2)'!L21</f>
        <v>0</v>
      </c>
      <c r="J21" s="140">
        <f t="shared" si="0"/>
        <v>47734</v>
      </c>
      <c r="K21" s="140">
        <f t="shared" si="1"/>
        <v>47734</v>
      </c>
    </row>
    <row r="22" spans="1:11" ht="26.1" customHeight="1">
      <c r="A22" s="90" t="s">
        <v>931</v>
      </c>
      <c r="B22" s="315">
        <f>'Overall Total (2)'!B22</f>
        <v>59994</v>
      </c>
      <c r="C22" s="315">
        <f>'Overall Total (2)'!C22</f>
        <v>0</v>
      </c>
      <c r="D22" s="315">
        <f>'Overall Total (2)'!D22</f>
        <v>40000</v>
      </c>
      <c r="E22" s="315">
        <f>'Overall Total (2)'!E22</f>
        <v>0</v>
      </c>
      <c r="F22" s="315">
        <f>'Overall Total (2)'!G22+'Overall Total (2)'!H22</f>
        <v>0</v>
      </c>
      <c r="G22" s="315">
        <f>'Overall Total (2)'!I22+'Overall Total (2)'!J22</f>
        <v>0</v>
      </c>
      <c r="H22" s="315">
        <f>'Overall Total (2)'!K22</f>
        <v>14630</v>
      </c>
      <c r="I22" s="315">
        <f>'Overall Total (2)'!L22</f>
        <v>0</v>
      </c>
      <c r="J22" s="140">
        <f t="shared" si="0"/>
        <v>114624</v>
      </c>
      <c r="K22" s="140">
        <f t="shared" si="1"/>
        <v>114624</v>
      </c>
    </row>
    <row r="23" spans="1:11" ht="26.1" customHeight="1">
      <c r="A23" s="90" t="s">
        <v>932</v>
      </c>
      <c r="B23" s="315">
        <f>'Overall Total (2)'!B23</f>
        <v>0</v>
      </c>
      <c r="C23" s="315">
        <f>'Overall Total (2)'!C23</f>
        <v>0</v>
      </c>
      <c r="D23" s="315">
        <f>'Overall Total (2)'!D23</f>
        <v>0</v>
      </c>
      <c r="E23" s="315">
        <f>'Overall Total (2)'!E23</f>
        <v>0</v>
      </c>
      <c r="F23" s="315">
        <f>'Overall Total (2)'!G23+'Overall Total (2)'!H23</f>
        <v>0</v>
      </c>
      <c r="G23" s="315">
        <f>'Overall Total (2)'!I23+'Overall Total (2)'!J23</f>
        <v>0</v>
      </c>
      <c r="H23" s="315">
        <f>'Overall Total (2)'!K23</f>
        <v>0</v>
      </c>
      <c r="I23" s="315">
        <f>'Overall Total (2)'!L23</f>
        <v>0</v>
      </c>
      <c r="J23" s="140">
        <f t="shared" si="0"/>
        <v>0</v>
      </c>
      <c r="K23" s="140">
        <f t="shared" si="1"/>
        <v>0</v>
      </c>
    </row>
    <row r="24" spans="1:11" ht="26.1" customHeight="1">
      <c r="A24" s="90" t="s">
        <v>933</v>
      </c>
      <c r="B24" s="315">
        <f>'Overall Total (2)'!B24</f>
        <v>13697</v>
      </c>
      <c r="C24" s="315">
        <f>'Overall Total (2)'!C24</f>
        <v>0</v>
      </c>
      <c r="D24" s="315">
        <f>'Overall Total (2)'!D24</f>
        <v>0</v>
      </c>
      <c r="E24" s="315">
        <f>'Overall Total (2)'!E24</f>
        <v>0</v>
      </c>
      <c r="F24" s="315">
        <f>'Overall Total (2)'!G24+'Overall Total (2)'!H24</f>
        <v>0</v>
      </c>
      <c r="G24" s="315">
        <f>'Overall Total (2)'!I24+'Overall Total (2)'!J24</f>
        <v>0</v>
      </c>
      <c r="H24" s="315">
        <f>'Overall Total (2)'!K24</f>
        <v>0</v>
      </c>
      <c r="I24" s="315">
        <f>'Overall Total (2)'!L24</f>
        <v>0</v>
      </c>
      <c r="J24" s="140">
        <f t="shared" si="0"/>
        <v>13697</v>
      </c>
      <c r="K24" s="140">
        <f t="shared" si="1"/>
        <v>13697</v>
      </c>
    </row>
    <row r="25" spans="1:11" ht="26.1" customHeight="1">
      <c r="A25" s="90" t="s">
        <v>385</v>
      </c>
      <c r="B25" s="315">
        <f>'Overall Total (2)'!B25</f>
        <v>0</v>
      </c>
      <c r="C25" s="315">
        <f>'Overall Total (2)'!C25</f>
        <v>0</v>
      </c>
      <c r="D25" s="315">
        <f>'Overall Total (2)'!D25</f>
        <v>0</v>
      </c>
      <c r="E25" s="315">
        <f>'Overall Total (2)'!E25</f>
        <v>0</v>
      </c>
      <c r="F25" s="315">
        <f>'Overall Total (2)'!G25+'Overall Total (2)'!H25</f>
        <v>0</v>
      </c>
      <c r="G25" s="315">
        <f>'Overall Total (2)'!I25+'Overall Total (2)'!J25</f>
        <v>0</v>
      </c>
      <c r="H25" s="315">
        <f>'Overall Total (2)'!K25</f>
        <v>0</v>
      </c>
      <c r="I25" s="315">
        <f>'Overall Total (2)'!L25</f>
        <v>0</v>
      </c>
      <c r="J25" s="140">
        <f t="shared" si="0"/>
        <v>0</v>
      </c>
      <c r="K25" s="140">
        <f t="shared" si="1"/>
        <v>0</v>
      </c>
    </row>
    <row r="26" spans="1:11" ht="26.1" customHeight="1">
      <c r="A26" s="90" t="s">
        <v>389</v>
      </c>
      <c r="B26" s="315">
        <f>'Overall Total (2)'!B26</f>
        <v>0</v>
      </c>
      <c r="C26" s="315">
        <f>'Overall Total (2)'!C26</f>
        <v>0</v>
      </c>
      <c r="D26" s="315">
        <f>'Overall Total (2)'!D26</f>
        <v>0</v>
      </c>
      <c r="E26" s="315">
        <f>'Overall Total (2)'!E26</f>
        <v>0</v>
      </c>
      <c r="F26" s="315">
        <f>'Overall Total (2)'!G26+'Overall Total (2)'!H26</f>
        <v>0</v>
      </c>
      <c r="G26" s="315">
        <f>'Overall Total (2)'!I26+'Overall Total (2)'!J26</f>
        <v>0</v>
      </c>
      <c r="H26" s="315">
        <f>'Overall Total (2)'!K26</f>
        <v>0</v>
      </c>
      <c r="I26" s="315">
        <f>'Overall Total (2)'!L26</f>
        <v>0</v>
      </c>
      <c r="J26" s="140">
        <f t="shared" si="0"/>
        <v>0</v>
      </c>
      <c r="K26" s="140">
        <f t="shared" si="1"/>
        <v>0</v>
      </c>
    </row>
    <row r="27" spans="1:11" ht="26.1" customHeight="1">
      <c r="A27" s="90" t="s">
        <v>610</v>
      </c>
      <c r="B27" s="315">
        <f>'Overall Total (2)'!B27</f>
        <v>0</v>
      </c>
      <c r="C27" s="315">
        <f>'Overall Total (2)'!C27</f>
        <v>0</v>
      </c>
      <c r="D27" s="315">
        <f>'Overall Total (2)'!D27</f>
        <v>0</v>
      </c>
      <c r="E27" s="315">
        <f>'Overall Total (2)'!E27</f>
        <v>0</v>
      </c>
      <c r="F27" s="315">
        <f>'Overall Total (2)'!G27+'Overall Total (2)'!H27</f>
        <v>0</v>
      </c>
      <c r="G27" s="315">
        <f>'Overall Total (2)'!I27+'Overall Total (2)'!J27</f>
        <v>0</v>
      </c>
      <c r="H27" s="315">
        <f>'Overall Total (2)'!K27</f>
        <v>0</v>
      </c>
      <c r="I27" s="315">
        <f>'Overall Total (2)'!L27</f>
        <v>0</v>
      </c>
      <c r="J27" s="140">
        <f t="shared" si="0"/>
        <v>0</v>
      </c>
      <c r="K27" s="140">
        <f t="shared" si="1"/>
        <v>0</v>
      </c>
    </row>
    <row r="28" spans="1:11" ht="26.1" customHeight="1">
      <c r="A28" s="90" t="s">
        <v>395</v>
      </c>
      <c r="B28" s="315">
        <f>'Overall Total (2)'!B28</f>
        <v>0</v>
      </c>
      <c r="C28" s="315">
        <f>'Overall Total (2)'!C28</f>
        <v>0</v>
      </c>
      <c r="D28" s="315">
        <f>'Overall Total (2)'!D28</f>
        <v>0</v>
      </c>
      <c r="E28" s="315">
        <f>'Overall Total (2)'!E28</f>
        <v>0</v>
      </c>
      <c r="F28" s="315">
        <f>'Overall Total (2)'!G28+'Overall Total (2)'!H28</f>
        <v>0</v>
      </c>
      <c r="G28" s="315">
        <f>'Overall Total (2)'!I28+'Overall Total (2)'!J28</f>
        <v>0</v>
      </c>
      <c r="H28" s="315">
        <f>'Overall Total (2)'!K28</f>
        <v>0</v>
      </c>
      <c r="I28" s="315">
        <f>'Overall Total (2)'!L28</f>
        <v>0</v>
      </c>
      <c r="J28" s="140">
        <f t="shared" si="0"/>
        <v>0</v>
      </c>
      <c r="K28" s="140">
        <f t="shared" si="1"/>
        <v>0</v>
      </c>
    </row>
    <row r="29" spans="1:11" ht="26.1" customHeight="1">
      <c r="A29" s="90" t="s">
        <v>934</v>
      </c>
      <c r="B29" s="315">
        <f>'Overall Total (2)'!B29</f>
        <v>0</v>
      </c>
      <c r="C29" s="315">
        <f>'Overall Total (2)'!C29</f>
        <v>0</v>
      </c>
      <c r="D29" s="315">
        <f>'Overall Total (2)'!D29</f>
        <v>0</v>
      </c>
      <c r="E29" s="315">
        <f>'Overall Total (2)'!E29</f>
        <v>0</v>
      </c>
      <c r="F29" s="315">
        <f>'Overall Total (2)'!G29+'Overall Total (2)'!H29</f>
        <v>0</v>
      </c>
      <c r="G29" s="315">
        <f>'Overall Total (2)'!I29+'Overall Total (2)'!J29</f>
        <v>0</v>
      </c>
      <c r="H29" s="315">
        <f>'Overall Total (2)'!K29</f>
        <v>0</v>
      </c>
      <c r="I29" s="315">
        <f>'Overall Total (2)'!L29</f>
        <v>0</v>
      </c>
      <c r="J29" s="140">
        <f t="shared" si="0"/>
        <v>0</v>
      </c>
      <c r="K29" s="140">
        <f t="shared" si="1"/>
        <v>0</v>
      </c>
    </row>
    <row r="30" spans="1:11" ht="26.1" customHeight="1">
      <c r="A30" s="90" t="s">
        <v>403</v>
      </c>
      <c r="B30" s="315">
        <f>'Overall Total (2)'!B30</f>
        <v>1000</v>
      </c>
      <c r="C30" s="315">
        <f>'Overall Total (2)'!C30</f>
        <v>0</v>
      </c>
      <c r="D30" s="315">
        <f>'Overall Total (2)'!D30</f>
        <v>0</v>
      </c>
      <c r="E30" s="315">
        <f>'Overall Total (2)'!E30</f>
        <v>0</v>
      </c>
      <c r="F30" s="315">
        <f>'Overall Total (2)'!G30+'Overall Total (2)'!H30</f>
        <v>0</v>
      </c>
      <c r="G30" s="315">
        <f>'Overall Total (2)'!I30+'Overall Total (2)'!J30</f>
        <v>0</v>
      </c>
      <c r="H30" s="315">
        <f>'Overall Total (2)'!K30</f>
        <v>0</v>
      </c>
      <c r="I30" s="315">
        <f>'Overall Total (2)'!L30</f>
        <v>0</v>
      </c>
      <c r="J30" s="140">
        <f t="shared" si="0"/>
        <v>1000</v>
      </c>
      <c r="K30" s="140">
        <f t="shared" si="1"/>
        <v>1000</v>
      </c>
    </row>
    <row r="31" spans="1:11" ht="26.1" customHeight="1">
      <c r="A31" s="90" t="s">
        <v>935</v>
      </c>
      <c r="B31" s="315">
        <f>'Overall Total (2)'!B31</f>
        <v>0</v>
      </c>
      <c r="C31" s="315">
        <f>'Overall Total (2)'!C31</f>
        <v>0</v>
      </c>
      <c r="D31" s="315">
        <f>'Overall Total (2)'!D31</f>
        <v>0</v>
      </c>
      <c r="E31" s="315">
        <f>'Overall Total (2)'!E31</f>
        <v>0</v>
      </c>
      <c r="F31" s="315">
        <f>'Overall Total (2)'!G31+'Overall Total (2)'!H31</f>
        <v>0</v>
      </c>
      <c r="G31" s="315">
        <f>'Overall Total (2)'!I31+'Overall Total (2)'!J31</f>
        <v>0</v>
      </c>
      <c r="H31" s="315">
        <f>'Overall Total (2)'!K31</f>
        <v>0</v>
      </c>
      <c r="I31" s="315">
        <f>'Overall Total (2)'!L31</f>
        <v>0</v>
      </c>
      <c r="J31" s="140">
        <f t="shared" si="0"/>
        <v>0</v>
      </c>
      <c r="K31" s="140">
        <f t="shared" si="1"/>
        <v>0</v>
      </c>
    </row>
    <row r="32" spans="1:11" ht="26.1" customHeight="1">
      <c r="A32" s="90" t="s">
        <v>561</v>
      </c>
      <c r="B32" s="315">
        <f>'Overall Total (2)'!B32</f>
        <v>0</v>
      </c>
      <c r="C32" s="315">
        <f>'Overall Total (2)'!C32</f>
        <v>0</v>
      </c>
      <c r="D32" s="315">
        <f>'Overall Total (2)'!D32</f>
        <v>0</v>
      </c>
      <c r="E32" s="315">
        <f>'Overall Total (2)'!E32</f>
        <v>0</v>
      </c>
      <c r="F32" s="315">
        <f>'Overall Total (2)'!G32+'Overall Total (2)'!H32</f>
        <v>0</v>
      </c>
      <c r="G32" s="315">
        <f>'Overall Total (2)'!I32+'Overall Total (2)'!J32</f>
        <v>0</v>
      </c>
      <c r="H32" s="315">
        <f>'Overall Total (2)'!K32</f>
        <v>0</v>
      </c>
      <c r="I32" s="315">
        <f>'Overall Total (2)'!L32</f>
        <v>0</v>
      </c>
      <c r="J32" s="140">
        <f t="shared" si="0"/>
        <v>0</v>
      </c>
      <c r="K32" s="140">
        <f t="shared" si="1"/>
        <v>0</v>
      </c>
    </row>
    <row r="33" spans="1:11" ht="26.1" customHeight="1">
      <c r="A33" s="90" t="s">
        <v>936</v>
      </c>
      <c r="B33" s="315">
        <f>'Overall Total (2)'!B33</f>
        <v>25000</v>
      </c>
      <c r="C33" s="315">
        <f>'Overall Total (2)'!C33</f>
        <v>0</v>
      </c>
      <c r="D33" s="315">
        <f>'Overall Total (2)'!D33</f>
        <v>0</v>
      </c>
      <c r="E33" s="315">
        <f>'Overall Total (2)'!E33</f>
        <v>0</v>
      </c>
      <c r="F33" s="315">
        <f>'Overall Total (2)'!G33+'Overall Total (2)'!H33</f>
        <v>0</v>
      </c>
      <c r="G33" s="315">
        <f>'Overall Total (2)'!I33+'Overall Total (2)'!J33</f>
        <v>0</v>
      </c>
      <c r="H33" s="315">
        <f>'Overall Total (2)'!K33</f>
        <v>0</v>
      </c>
      <c r="I33" s="315">
        <f>'Overall Total (2)'!L33</f>
        <v>0</v>
      </c>
      <c r="J33" s="140">
        <f t="shared" si="0"/>
        <v>25000</v>
      </c>
      <c r="K33" s="140">
        <f t="shared" si="1"/>
        <v>25000</v>
      </c>
    </row>
    <row r="34" spans="1:11" ht="26.1" customHeight="1">
      <c r="A34" s="90" t="s">
        <v>578</v>
      </c>
      <c r="B34" s="315">
        <f>'Overall Total (2)'!B34</f>
        <v>0</v>
      </c>
      <c r="C34" s="315">
        <f>'Overall Total (2)'!C34</f>
        <v>0</v>
      </c>
      <c r="D34" s="315">
        <f>'Overall Total (2)'!D34</f>
        <v>0</v>
      </c>
      <c r="E34" s="315">
        <f>'Overall Total (2)'!E34</f>
        <v>0</v>
      </c>
      <c r="F34" s="315">
        <f>'Overall Total (2)'!G34+'Overall Total (2)'!H34</f>
        <v>0</v>
      </c>
      <c r="G34" s="315">
        <f>'Overall Total (2)'!I34+'Overall Total (2)'!J34</f>
        <v>0</v>
      </c>
      <c r="H34" s="315">
        <f>'Overall Total (2)'!K34</f>
        <v>0</v>
      </c>
      <c r="I34" s="315">
        <f>'Overall Total (2)'!L34</f>
        <v>0</v>
      </c>
      <c r="J34" s="140">
        <f t="shared" si="0"/>
        <v>0</v>
      </c>
      <c r="K34" s="140">
        <f t="shared" si="1"/>
        <v>0</v>
      </c>
    </row>
    <row r="35" spans="1:11" ht="26.1" customHeight="1">
      <c r="A35" s="90" t="s">
        <v>582</v>
      </c>
      <c r="B35" s="315">
        <f>'Overall Total (2)'!B35</f>
        <v>0</v>
      </c>
      <c r="C35" s="315">
        <f>'Overall Total (2)'!C35</f>
        <v>0</v>
      </c>
      <c r="D35" s="315">
        <f>'Overall Total (2)'!D35</f>
        <v>0</v>
      </c>
      <c r="E35" s="315">
        <f>'Overall Total (2)'!E35</f>
        <v>0</v>
      </c>
      <c r="F35" s="315">
        <f>'Overall Total (2)'!G35+'Overall Total (2)'!H35</f>
        <v>0</v>
      </c>
      <c r="G35" s="315">
        <f>'Overall Total (2)'!I35+'Overall Total (2)'!J35</f>
        <v>0</v>
      </c>
      <c r="H35" s="315">
        <f>'Overall Total (2)'!K35</f>
        <v>0</v>
      </c>
      <c r="I35" s="315">
        <f>'Overall Total (2)'!L35</f>
        <v>0</v>
      </c>
      <c r="J35" s="140">
        <f t="shared" si="0"/>
        <v>0</v>
      </c>
      <c r="K35" s="140">
        <f t="shared" si="1"/>
        <v>0</v>
      </c>
    </row>
    <row r="36" spans="1:11" ht="26.1" customHeight="1">
      <c r="A36" s="90" t="s">
        <v>584</v>
      </c>
      <c r="B36" s="315">
        <f>'Overall Total (2)'!B36</f>
        <v>0</v>
      </c>
      <c r="C36" s="315">
        <f>'Overall Total (2)'!C36</f>
        <v>0</v>
      </c>
      <c r="D36" s="315">
        <f>'Overall Total (2)'!D36</f>
        <v>0</v>
      </c>
      <c r="E36" s="315">
        <f>'Overall Total (2)'!E36</f>
        <v>0</v>
      </c>
      <c r="F36" s="315">
        <f>'Overall Total (2)'!G36+'Overall Total (2)'!H36</f>
        <v>0</v>
      </c>
      <c r="G36" s="315">
        <f>'Overall Total (2)'!I36+'Overall Total (2)'!J36</f>
        <v>0</v>
      </c>
      <c r="H36" s="315">
        <f>'Overall Total (2)'!K36</f>
        <v>0</v>
      </c>
      <c r="I36" s="315">
        <f>'Overall Total (2)'!L36</f>
        <v>0</v>
      </c>
      <c r="J36" s="140">
        <f t="shared" si="0"/>
        <v>0</v>
      </c>
      <c r="K36" s="140">
        <f t="shared" si="1"/>
        <v>0</v>
      </c>
    </row>
    <row r="37" spans="1:11" ht="26.1" customHeight="1">
      <c r="A37" s="90" t="s">
        <v>937</v>
      </c>
      <c r="B37" s="315">
        <f>'Overall Total (2)'!B37</f>
        <v>35488</v>
      </c>
      <c r="C37" s="315">
        <f>'Overall Total (2)'!C37</f>
        <v>0</v>
      </c>
      <c r="D37" s="315">
        <f>'Overall Total (2)'!D37</f>
        <v>0</v>
      </c>
      <c r="E37" s="315">
        <f>'Overall Total (2)'!E37</f>
        <v>0</v>
      </c>
      <c r="F37" s="315">
        <f>'Overall Total (2)'!G37+'Overall Total (2)'!H37</f>
        <v>0</v>
      </c>
      <c r="G37" s="315">
        <f>'Overall Total (2)'!I37+'Overall Total (2)'!J37</f>
        <v>0</v>
      </c>
      <c r="H37" s="315">
        <f>'Overall Total (2)'!K37</f>
        <v>27878</v>
      </c>
      <c r="I37" s="315">
        <f>'Overall Total (2)'!L37</f>
        <v>0</v>
      </c>
      <c r="J37" s="140">
        <f t="shared" si="0"/>
        <v>63366</v>
      </c>
      <c r="K37" s="140">
        <f t="shared" si="1"/>
        <v>63366</v>
      </c>
    </row>
    <row r="38" spans="1:11" ht="26.1" customHeight="1">
      <c r="A38" s="90" t="s">
        <v>938</v>
      </c>
      <c r="B38" s="315">
        <f>'Overall Total (2)'!B38</f>
        <v>0</v>
      </c>
      <c r="C38" s="315">
        <f>'Overall Total (2)'!C38</f>
        <v>0</v>
      </c>
      <c r="D38" s="315">
        <f>'Overall Total (2)'!D38</f>
        <v>0</v>
      </c>
      <c r="E38" s="315">
        <f>'Overall Total (2)'!E38</f>
        <v>0</v>
      </c>
      <c r="F38" s="315">
        <f>'Overall Total (2)'!G38+'Overall Total (2)'!H38</f>
        <v>0</v>
      </c>
      <c r="G38" s="315">
        <f>'Overall Total (2)'!I38+'Overall Total (2)'!J38</f>
        <v>0</v>
      </c>
      <c r="H38" s="315">
        <f>'Overall Total (2)'!K38</f>
        <v>0</v>
      </c>
      <c r="I38" s="315">
        <f>'Overall Total (2)'!L38</f>
        <v>0</v>
      </c>
      <c r="J38" s="140">
        <f t="shared" si="0"/>
        <v>0</v>
      </c>
      <c r="K38" s="140">
        <f t="shared" si="1"/>
        <v>0</v>
      </c>
    </row>
    <row r="39" spans="1:11" ht="26.1" customHeight="1">
      <c r="A39" s="134" t="s">
        <v>655</v>
      </c>
      <c r="B39" s="315">
        <f>'Overall Total (2)'!B39</f>
        <v>0</v>
      </c>
      <c r="C39" s="315">
        <f>'Overall Total (2)'!C39</f>
        <v>0</v>
      </c>
      <c r="D39" s="315">
        <f>'Overall Total (2)'!D39</f>
        <v>0</v>
      </c>
      <c r="E39" s="315">
        <f>'Overall Total (2)'!E39</f>
        <v>0</v>
      </c>
      <c r="F39" s="315">
        <f>'Overall Total (2)'!G39+'Overall Total (2)'!H39</f>
        <v>0</v>
      </c>
      <c r="G39" s="315">
        <f>'Overall Total (2)'!I39+'Overall Total (2)'!J39</f>
        <v>0</v>
      </c>
      <c r="H39" s="315">
        <f>'Overall Total (2)'!K39</f>
        <v>0</v>
      </c>
      <c r="I39" s="315">
        <f>'Overall Total (2)'!L39</f>
        <v>0</v>
      </c>
      <c r="J39" s="140">
        <f t="shared" si="0"/>
        <v>0</v>
      </c>
      <c r="K39" s="140">
        <f t="shared" si="1"/>
        <v>0</v>
      </c>
    </row>
    <row r="40" spans="1:11" ht="26.1" customHeight="1">
      <c r="A40" s="134" t="s">
        <v>660</v>
      </c>
      <c r="B40" s="315">
        <f>'Overall Total (2)'!B40</f>
        <v>0</v>
      </c>
      <c r="C40" s="315">
        <f>'Overall Total (2)'!C40</f>
        <v>0</v>
      </c>
      <c r="D40" s="315">
        <f>'Overall Total (2)'!D40</f>
        <v>0</v>
      </c>
      <c r="E40" s="315">
        <f>'Overall Total (2)'!E40</f>
        <v>0</v>
      </c>
      <c r="F40" s="315">
        <f>'Overall Total (2)'!G40+'Overall Total (2)'!H40</f>
        <v>0</v>
      </c>
      <c r="G40" s="315">
        <f>'Overall Total (2)'!I40+'Overall Total (2)'!J40</f>
        <v>0</v>
      </c>
      <c r="H40" s="315">
        <f>'Overall Total (2)'!K40</f>
        <v>0</v>
      </c>
      <c r="I40" s="315">
        <f>'Overall Total (2)'!L40</f>
        <v>0</v>
      </c>
      <c r="J40" s="140">
        <f t="shared" si="0"/>
        <v>0</v>
      </c>
      <c r="K40" s="140">
        <f t="shared" si="1"/>
        <v>0</v>
      </c>
    </row>
    <row r="41" spans="1:11" ht="26.1" customHeight="1">
      <c r="A41" s="134" t="s">
        <v>670</v>
      </c>
      <c r="B41" s="315">
        <f>'Overall Total (2)'!B41</f>
        <v>0</v>
      </c>
      <c r="C41" s="315">
        <f>'Overall Total (2)'!C41</f>
        <v>0</v>
      </c>
      <c r="D41" s="315">
        <f>'Overall Total (2)'!D41</f>
        <v>0</v>
      </c>
      <c r="E41" s="315">
        <f>'Overall Total (2)'!E41</f>
        <v>0</v>
      </c>
      <c r="F41" s="315">
        <f>'Overall Total (2)'!G41+'Overall Total (2)'!H41</f>
        <v>0</v>
      </c>
      <c r="G41" s="315">
        <f>'Overall Total (2)'!I41+'Overall Total (2)'!J41</f>
        <v>0</v>
      </c>
      <c r="H41" s="315">
        <f>'Overall Total (2)'!K41</f>
        <v>0</v>
      </c>
      <c r="I41" s="315">
        <f>'Overall Total (2)'!L41</f>
        <v>0</v>
      </c>
      <c r="J41" s="140">
        <f t="shared" si="0"/>
        <v>0</v>
      </c>
      <c r="K41" s="140">
        <f t="shared" si="1"/>
        <v>0</v>
      </c>
    </row>
    <row r="42" spans="1:11" ht="26.1" customHeight="1">
      <c r="A42" s="134" t="s">
        <v>682</v>
      </c>
      <c r="B42" s="315">
        <f>'Overall Total (2)'!B42</f>
        <v>10000</v>
      </c>
      <c r="C42" s="315">
        <f>'Overall Total (2)'!C42</f>
        <v>0</v>
      </c>
      <c r="D42" s="315">
        <f>'Overall Total (2)'!D42</f>
        <v>0</v>
      </c>
      <c r="E42" s="315">
        <f>'Overall Total (2)'!E42</f>
        <v>0</v>
      </c>
      <c r="F42" s="315">
        <f>'Overall Total (2)'!G42+'Overall Total (2)'!H42</f>
        <v>0</v>
      </c>
      <c r="G42" s="315">
        <f>'Overall Total (2)'!I42+'Overall Total (2)'!J42</f>
        <v>0</v>
      </c>
      <c r="H42" s="315">
        <f>'Overall Total (2)'!K42</f>
        <v>0</v>
      </c>
      <c r="I42" s="315">
        <f>'Overall Total (2)'!L42</f>
        <v>0</v>
      </c>
      <c r="J42" s="140">
        <f t="shared" si="0"/>
        <v>10000</v>
      </c>
      <c r="K42" s="140">
        <f t="shared" si="1"/>
        <v>10000</v>
      </c>
    </row>
    <row r="43" spans="1:11" ht="26.1" customHeight="1">
      <c r="A43" s="134" t="s">
        <v>939</v>
      </c>
      <c r="B43" s="315">
        <f>'Overall Total (2)'!B43</f>
        <v>110074</v>
      </c>
      <c r="C43" s="315">
        <f>'Overall Total (2)'!C43</f>
        <v>0</v>
      </c>
      <c r="D43" s="315">
        <f>'Overall Total (2)'!D43</f>
        <v>0</v>
      </c>
      <c r="E43" s="315">
        <f>'Overall Total (2)'!E43</f>
        <v>0</v>
      </c>
      <c r="F43" s="315">
        <f>'Overall Total (2)'!G43+'Overall Total (2)'!H43</f>
        <v>59891</v>
      </c>
      <c r="G43" s="315">
        <f>'Overall Total (2)'!I43+'Overall Total (2)'!J43</f>
        <v>0</v>
      </c>
      <c r="H43" s="315">
        <f>'Overall Total (2)'!K43</f>
        <v>0</v>
      </c>
      <c r="I43" s="315">
        <f>'Overall Total (2)'!L43</f>
        <v>0</v>
      </c>
      <c r="J43" s="140">
        <f t="shared" si="0"/>
        <v>169965</v>
      </c>
      <c r="K43" s="140">
        <f t="shared" si="1"/>
        <v>169965</v>
      </c>
    </row>
    <row r="44" spans="1:11" ht="26.1" customHeight="1">
      <c r="A44" s="134" t="s">
        <v>940</v>
      </c>
      <c r="B44" s="315">
        <f>'Overall Total (2)'!B44</f>
        <v>43000</v>
      </c>
      <c r="C44" s="315">
        <f>'Overall Total (2)'!C44</f>
        <v>0</v>
      </c>
      <c r="D44" s="315">
        <f>'Overall Total (2)'!D44</f>
        <v>0</v>
      </c>
      <c r="E44" s="315">
        <f>'Overall Total (2)'!E44</f>
        <v>0</v>
      </c>
      <c r="F44" s="315">
        <f>'Overall Total (2)'!G44+'Overall Total (2)'!H44</f>
        <v>0</v>
      </c>
      <c r="G44" s="315">
        <f>'Overall Total (2)'!I44+'Overall Total (2)'!J44</f>
        <v>0</v>
      </c>
      <c r="H44" s="315">
        <f>'Overall Total (2)'!K44</f>
        <v>0</v>
      </c>
      <c r="I44" s="315">
        <f>'Overall Total (2)'!L44</f>
        <v>0</v>
      </c>
      <c r="J44" s="140">
        <f t="shared" si="0"/>
        <v>43000</v>
      </c>
      <c r="K44" s="140">
        <f t="shared" si="1"/>
        <v>43000</v>
      </c>
    </row>
    <row r="45" spans="1:11" ht="26.1" customHeight="1">
      <c r="A45" s="134" t="s">
        <v>941</v>
      </c>
      <c r="B45" s="315">
        <f>'Overall Total (2)'!B45</f>
        <v>3000</v>
      </c>
      <c r="C45" s="315">
        <f>'Overall Total (2)'!C45</f>
        <v>0</v>
      </c>
      <c r="D45" s="315">
        <f>'Overall Total (2)'!D45</f>
        <v>0</v>
      </c>
      <c r="E45" s="315">
        <f>'Overall Total (2)'!E45</f>
        <v>0</v>
      </c>
      <c r="F45" s="315">
        <f>'Overall Total (2)'!G45+'Overall Total (2)'!H45</f>
        <v>0</v>
      </c>
      <c r="G45" s="315">
        <f>'Overall Total (2)'!I45+'Overall Total (2)'!J45</f>
        <v>0</v>
      </c>
      <c r="H45" s="315">
        <f>'Overall Total (2)'!K45</f>
        <v>0</v>
      </c>
      <c r="I45" s="315">
        <f>'Overall Total (2)'!L45</f>
        <v>0</v>
      </c>
      <c r="J45" s="140">
        <f t="shared" si="0"/>
        <v>3000</v>
      </c>
      <c r="K45" s="140">
        <f t="shared" si="1"/>
        <v>3000</v>
      </c>
    </row>
    <row r="46" spans="1:11" ht="26.1" customHeight="1">
      <c r="A46" s="134" t="s">
        <v>713</v>
      </c>
      <c r="B46" s="315">
        <f>'Overall Total (2)'!B46</f>
        <v>7500</v>
      </c>
      <c r="C46" s="315">
        <f>'Overall Total (2)'!C46</f>
        <v>0</v>
      </c>
      <c r="D46" s="315">
        <f>'Overall Total (2)'!D46</f>
        <v>0</v>
      </c>
      <c r="E46" s="315">
        <f>'Overall Total (2)'!E46</f>
        <v>0</v>
      </c>
      <c r="F46" s="315">
        <f>'Overall Total (2)'!G46+'Overall Total (2)'!H46</f>
        <v>0</v>
      </c>
      <c r="G46" s="315">
        <f>'Overall Total (2)'!I46+'Overall Total (2)'!J46</f>
        <v>0</v>
      </c>
      <c r="H46" s="315">
        <f>'Overall Total (2)'!K46</f>
        <v>0</v>
      </c>
      <c r="I46" s="315">
        <f>'Overall Total (2)'!L46</f>
        <v>0</v>
      </c>
      <c r="J46" s="140">
        <f t="shared" si="0"/>
        <v>7500</v>
      </c>
      <c r="K46" s="140">
        <f t="shared" si="1"/>
        <v>7500</v>
      </c>
    </row>
    <row r="47" spans="1:11" ht="26.1" customHeight="1">
      <c r="A47" s="134" t="s">
        <v>942</v>
      </c>
      <c r="B47" s="315">
        <f>'Overall Total (2)'!B47</f>
        <v>78602</v>
      </c>
      <c r="C47" s="315">
        <f>'Overall Total (2)'!C47</f>
        <v>0</v>
      </c>
      <c r="D47" s="315">
        <f>'Overall Total (2)'!D47</f>
        <v>85000</v>
      </c>
      <c r="E47" s="315">
        <f>'Overall Total (2)'!E47</f>
        <v>0</v>
      </c>
      <c r="F47" s="315">
        <f>'Overall Total (2)'!G47+'Overall Total (2)'!H47</f>
        <v>13632</v>
      </c>
      <c r="G47" s="315">
        <f>'Overall Total (2)'!I47+'Overall Total (2)'!J47</f>
        <v>0</v>
      </c>
      <c r="H47" s="315">
        <f>'Overall Total (2)'!K47</f>
        <v>0</v>
      </c>
      <c r="I47" s="315">
        <f>'Overall Total (2)'!L47</f>
        <v>0</v>
      </c>
      <c r="J47" s="140">
        <f t="shared" si="0"/>
        <v>177234</v>
      </c>
      <c r="K47" s="140">
        <f t="shared" si="1"/>
        <v>177234</v>
      </c>
    </row>
    <row r="48" spans="1:11" ht="26.1" customHeight="1">
      <c r="A48" s="134" t="s">
        <v>728</v>
      </c>
      <c r="B48" s="315">
        <f>'Overall Total (2)'!B48</f>
        <v>1205</v>
      </c>
      <c r="C48" s="315">
        <f>'Overall Total (2)'!C48</f>
        <v>0</v>
      </c>
      <c r="D48" s="315">
        <f>'Overall Total (2)'!D48</f>
        <v>0</v>
      </c>
      <c r="E48" s="315">
        <f>'Overall Total (2)'!E48</f>
        <v>0</v>
      </c>
      <c r="F48" s="315">
        <f>'Overall Total (2)'!G48+'Overall Total (2)'!H48</f>
        <v>0</v>
      </c>
      <c r="G48" s="315">
        <f>'Overall Total (2)'!I48+'Overall Total (2)'!J48</f>
        <v>0</v>
      </c>
      <c r="H48" s="315">
        <f>'Overall Total (2)'!K48</f>
        <v>0</v>
      </c>
      <c r="I48" s="315">
        <f>'Overall Total (2)'!L48</f>
        <v>0</v>
      </c>
      <c r="J48" s="140">
        <f t="shared" si="0"/>
        <v>1205</v>
      </c>
      <c r="K48" s="140">
        <f t="shared" si="1"/>
        <v>1205</v>
      </c>
    </row>
    <row r="49" spans="1:11" ht="26.1" customHeight="1">
      <c r="A49" s="243" t="s">
        <v>985</v>
      </c>
      <c r="B49" s="315">
        <f>'Overall Total (2)'!B49</f>
        <v>0</v>
      </c>
      <c r="C49" s="315">
        <f>'Overall Total (2)'!C49</f>
        <v>0</v>
      </c>
      <c r="D49" s="315">
        <f>'Overall Total (2)'!D49</f>
        <v>0</v>
      </c>
      <c r="E49" s="315">
        <f>'Overall Total (2)'!E49</f>
        <v>0</v>
      </c>
      <c r="F49" s="315">
        <f>'Overall Total (2)'!G49+'Overall Total (2)'!H49</f>
        <v>0</v>
      </c>
      <c r="G49" s="315">
        <f>'Overall Total (2)'!I49+'Overall Total (2)'!J49</f>
        <v>19116</v>
      </c>
      <c r="H49" s="315">
        <f>'Overall Total (2)'!K49</f>
        <v>0</v>
      </c>
      <c r="I49" s="315">
        <f>'Overall Total (2)'!L49</f>
        <v>0</v>
      </c>
      <c r="J49" s="140">
        <f t="shared" si="0"/>
        <v>19116</v>
      </c>
      <c r="K49" s="140">
        <f t="shared" si="1"/>
        <v>19116</v>
      </c>
    </row>
    <row r="50" spans="1:11" ht="26.1" customHeight="1">
      <c r="A50" s="243" t="s">
        <v>984</v>
      </c>
      <c r="B50" s="315">
        <f>'Overall Total (2)'!B50</f>
        <v>0</v>
      </c>
      <c r="C50" s="315">
        <f>'Overall Total (2)'!C50</f>
        <v>0</v>
      </c>
      <c r="D50" s="315">
        <f>'Overall Total (2)'!D50</f>
        <v>0</v>
      </c>
      <c r="E50" s="315">
        <f>'Overall Total (2)'!E50</f>
        <v>0</v>
      </c>
      <c r="F50" s="315">
        <f>'Overall Total (2)'!G50+'Overall Total (2)'!H50</f>
        <v>0</v>
      </c>
      <c r="G50" s="315">
        <f>'Overall Total (2)'!I50+'Overall Total (2)'!J50</f>
        <v>13000</v>
      </c>
      <c r="H50" s="315">
        <f>'Overall Total (2)'!K50</f>
        <v>0</v>
      </c>
      <c r="I50" s="315">
        <f>'Overall Total (2)'!L50</f>
        <v>0</v>
      </c>
      <c r="J50" s="140">
        <f t="shared" si="0"/>
        <v>13000</v>
      </c>
      <c r="K50" s="140">
        <f t="shared" si="1"/>
        <v>13000</v>
      </c>
    </row>
    <row r="51" spans="1:11" ht="26.1" customHeight="1">
      <c r="A51" s="243" t="s">
        <v>983</v>
      </c>
      <c r="B51" s="315">
        <f>'Overall Total (2)'!B51</f>
        <v>0</v>
      </c>
      <c r="C51" s="315">
        <f>'Overall Total (2)'!C51</f>
        <v>0</v>
      </c>
      <c r="D51" s="315">
        <f>'Overall Total (2)'!D51</f>
        <v>0</v>
      </c>
      <c r="E51" s="315">
        <f>'Overall Total (2)'!E51</f>
        <v>0</v>
      </c>
      <c r="F51" s="315">
        <f>'Overall Total (2)'!G51+'Overall Total (2)'!H51</f>
        <v>0</v>
      </c>
      <c r="G51" s="315">
        <f>'Overall Total (2)'!I51+'Overall Total (2)'!J51</f>
        <v>500</v>
      </c>
      <c r="H51" s="315">
        <f>'Overall Total (2)'!K51</f>
        <v>0</v>
      </c>
      <c r="I51" s="315">
        <f>'Overall Total (2)'!L51</f>
        <v>0</v>
      </c>
      <c r="J51" s="140">
        <f t="shared" si="0"/>
        <v>500</v>
      </c>
      <c r="K51" s="140">
        <f t="shared" si="1"/>
        <v>500</v>
      </c>
    </row>
    <row r="52" spans="1:11" ht="26.1" customHeight="1">
      <c r="A52" s="243" t="s">
        <v>982</v>
      </c>
      <c r="B52" s="315">
        <f>'Overall Total (2)'!B52</f>
        <v>0</v>
      </c>
      <c r="C52" s="315">
        <f>'Overall Total (2)'!C52</f>
        <v>0</v>
      </c>
      <c r="D52" s="315">
        <f>'Overall Total (2)'!D52</f>
        <v>0</v>
      </c>
      <c r="E52" s="315">
        <f>'Overall Total (2)'!E52</f>
        <v>0</v>
      </c>
      <c r="F52" s="315">
        <f>'Overall Total (2)'!G52+'Overall Total (2)'!H52</f>
        <v>0</v>
      </c>
      <c r="G52" s="315">
        <f>'Overall Total (2)'!I52+'Overall Total (2)'!J52</f>
        <v>15000</v>
      </c>
      <c r="H52" s="315">
        <f>'Overall Total (2)'!K52</f>
        <v>0</v>
      </c>
      <c r="I52" s="315">
        <f>'Overall Total (2)'!L52</f>
        <v>0</v>
      </c>
      <c r="J52" s="140">
        <f t="shared" si="0"/>
        <v>15000</v>
      </c>
      <c r="K52" s="140">
        <f t="shared" si="1"/>
        <v>15000</v>
      </c>
    </row>
    <row r="53" spans="1:11" ht="26.1" customHeight="1">
      <c r="A53" s="243" t="s">
        <v>981</v>
      </c>
      <c r="B53" s="315">
        <f>'Overall Total (2)'!B53</f>
        <v>0</v>
      </c>
      <c r="C53" s="315">
        <f>'Overall Total (2)'!C53</f>
        <v>0</v>
      </c>
      <c r="D53" s="315">
        <f>'Overall Total (2)'!D53</f>
        <v>0</v>
      </c>
      <c r="E53" s="315">
        <f>'Overall Total (2)'!E53</f>
        <v>0</v>
      </c>
      <c r="F53" s="315">
        <f>'Overall Total (2)'!G53+'Overall Total (2)'!H53</f>
        <v>0</v>
      </c>
      <c r="G53" s="315">
        <f>'Overall Total (2)'!I53+'Overall Total (2)'!J53</f>
        <v>72000</v>
      </c>
      <c r="H53" s="315">
        <f>'Overall Total (2)'!K53</f>
        <v>0</v>
      </c>
      <c r="I53" s="315">
        <f>'Overall Total (2)'!L53</f>
        <v>0</v>
      </c>
      <c r="J53" s="140">
        <f t="shared" si="0"/>
        <v>72000</v>
      </c>
      <c r="K53" s="140">
        <f t="shared" si="1"/>
        <v>72000</v>
      </c>
    </row>
    <row r="54" spans="1:11" ht="26.1" customHeight="1">
      <c r="A54" s="243" t="s">
        <v>980</v>
      </c>
      <c r="B54" s="315">
        <f>'Overall Total (2)'!B54</f>
        <v>0</v>
      </c>
      <c r="C54" s="315">
        <f>'Overall Total (2)'!C54</f>
        <v>0</v>
      </c>
      <c r="D54" s="315">
        <f>'Overall Total (2)'!D54</f>
        <v>0</v>
      </c>
      <c r="E54" s="315">
        <f>'Overall Total (2)'!E54</f>
        <v>0</v>
      </c>
      <c r="F54" s="315">
        <f>'Overall Total (2)'!G54+'Overall Total (2)'!H54</f>
        <v>0</v>
      </c>
      <c r="G54" s="315">
        <f>'Overall Total (2)'!I54+'Overall Total (2)'!J54</f>
        <v>10000</v>
      </c>
      <c r="H54" s="315">
        <f>'Overall Total (2)'!K54</f>
        <v>0</v>
      </c>
      <c r="I54" s="315">
        <f>'Overall Total (2)'!L54</f>
        <v>0</v>
      </c>
      <c r="J54" s="140">
        <f t="shared" si="0"/>
        <v>10000</v>
      </c>
      <c r="K54" s="140">
        <f t="shared" si="1"/>
        <v>10000</v>
      </c>
    </row>
    <row r="55" spans="1:11" ht="26.1" customHeight="1">
      <c r="A55" s="243" t="s">
        <v>979</v>
      </c>
      <c r="B55" s="315">
        <f>'Overall Total (2)'!B55</f>
        <v>0</v>
      </c>
      <c r="C55" s="315">
        <f>'Overall Total (2)'!C55</f>
        <v>0</v>
      </c>
      <c r="D55" s="315">
        <f>'Overall Total (2)'!D55</f>
        <v>0</v>
      </c>
      <c r="E55" s="315">
        <f>'Overall Total (2)'!E55</f>
        <v>0</v>
      </c>
      <c r="F55" s="315">
        <f>'Overall Total (2)'!G55+'Overall Total (2)'!H55</f>
        <v>0</v>
      </c>
      <c r="G55" s="315">
        <f>'Overall Total (2)'!I55+'Overall Total (2)'!J55</f>
        <v>6000</v>
      </c>
      <c r="H55" s="315">
        <f>'Overall Total (2)'!K55</f>
        <v>0</v>
      </c>
      <c r="I55" s="315">
        <f>'Overall Total (2)'!L55</f>
        <v>0</v>
      </c>
      <c r="J55" s="140">
        <f t="shared" si="0"/>
        <v>6000</v>
      </c>
      <c r="K55" s="140">
        <f t="shared" si="1"/>
        <v>6000</v>
      </c>
    </row>
    <row r="56" spans="1:11" ht="26.1" customHeight="1">
      <c r="A56" s="243" t="s">
        <v>978</v>
      </c>
      <c r="B56" s="315">
        <f>'Overall Total (2)'!B56</f>
        <v>0</v>
      </c>
      <c r="C56" s="315">
        <f>'Overall Total (2)'!C56</f>
        <v>0</v>
      </c>
      <c r="D56" s="315">
        <f>'Overall Total (2)'!D56</f>
        <v>0</v>
      </c>
      <c r="E56" s="315">
        <f>'Overall Total (2)'!E56</f>
        <v>0</v>
      </c>
      <c r="F56" s="315">
        <f>'Overall Total (2)'!G56+'Overall Total (2)'!H56</f>
        <v>0</v>
      </c>
      <c r="G56" s="315">
        <f>'Overall Total (2)'!I56+'Overall Total (2)'!J56</f>
        <v>4000</v>
      </c>
      <c r="H56" s="315">
        <f>'Overall Total (2)'!K56</f>
        <v>0</v>
      </c>
      <c r="I56" s="315">
        <f>'Overall Total (2)'!L56</f>
        <v>0</v>
      </c>
      <c r="J56" s="140">
        <f t="shared" si="0"/>
        <v>4000</v>
      </c>
      <c r="K56" s="140">
        <f t="shared" si="1"/>
        <v>4000</v>
      </c>
    </row>
    <row r="57" spans="1:11" ht="26.1" customHeight="1">
      <c r="A57" s="243" t="s">
        <v>977</v>
      </c>
      <c r="B57" s="315">
        <f>'Overall Total (2)'!B57</f>
        <v>0</v>
      </c>
      <c r="C57" s="315">
        <f>'Overall Total (2)'!C57</f>
        <v>0</v>
      </c>
      <c r="D57" s="315">
        <f>'Overall Total (2)'!D57</f>
        <v>0</v>
      </c>
      <c r="E57" s="315">
        <f>'Overall Total (2)'!E57</f>
        <v>0</v>
      </c>
      <c r="F57" s="315">
        <f>'Overall Total (2)'!G57+'Overall Total (2)'!H57</f>
        <v>0</v>
      </c>
      <c r="G57" s="315">
        <f>'Overall Total (2)'!I57+'Overall Total (2)'!J57</f>
        <v>25772</v>
      </c>
      <c r="H57" s="315">
        <f>'Overall Total (2)'!K57</f>
        <v>0</v>
      </c>
      <c r="I57" s="315">
        <f>'Overall Total (2)'!L57</f>
        <v>0</v>
      </c>
      <c r="J57" s="140">
        <f t="shared" si="0"/>
        <v>25772</v>
      </c>
      <c r="K57" s="140">
        <f t="shared" si="1"/>
        <v>25772</v>
      </c>
    </row>
    <row r="58" spans="1:11" ht="26.1" customHeight="1">
      <c r="A58" s="243" t="s">
        <v>976</v>
      </c>
      <c r="B58" s="315">
        <f>'Overall Total (2)'!B58</f>
        <v>0</v>
      </c>
      <c r="C58" s="315">
        <f>'Overall Total (2)'!C58</f>
        <v>0</v>
      </c>
      <c r="D58" s="315">
        <f>'Overall Total (2)'!D58</f>
        <v>0</v>
      </c>
      <c r="E58" s="315">
        <f>'Overall Total (2)'!E58</f>
        <v>0</v>
      </c>
      <c r="F58" s="315">
        <f>'Overall Total (2)'!G58+'Overall Total (2)'!H58</f>
        <v>0</v>
      </c>
      <c r="G58" s="315">
        <f>'Overall Total (2)'!I58+'Overall Total (2)'!J58</f>
        <v>0</v>
      </c>
      <c r="H58" s="315">
        <f>'Overall Total (2)'!K58</f>
        <v>0</v>
      </c>
      <c r="I58" s="315">
        <f>'Overall Total (2)'!L58</f>
        <v>0</v>
      </c>
      <c r="J58" s="140">
        <f t="shared" si="0"/>
        <v>0</v>
      </c>
      <c r="K58" s="140">
        <f t="shared" si="1"/>
        <v>0</v>
      </c>
    </row>
    <row r="59" spans="1:11" ht="26.1" customHeight="1">
      <c r="A59" s="243" t="s">
        <v>975</v>
      </c>
      <c r="B59" s="315">
        <f>'Overall Total (2)'!B59</f>
        <v>0</v>
      </c>
      <c r="C59" s="315">
        <f>'Overall Total (2)'!C59</f>
        <v>0</v>
      </c>
      <c r="D59" s="315">
        <f>'Overall Total (2)'!D59</f>
        <v>0</v>
      </c>
      <c r="E59" s="315">
        <f>'Overall Total (2)'!E59</f>
        <v>0</v>
      </c>
      <c r="F59" s="315">
        <f>'Overall Total (2)'!G59+'Overall Total (2)'!H59</f>
        <v>0</v>
      </c>
      <c r="G59" s="315">
        <f>'Overall Total (2)'!I59+'Overall Total (2)'!J59</f>
        <v>25772</v>
      </c>
      <c r="H59" s="315">
        <f>'Overall Total (2)'!K59</f>
        <v>0</v>
      </c>
      <c r="I59" s="315">
        <f>'Overall Total (2)'!L59</f>
        <v>0</v>
      </c>
      <c r="J59" s="140">
        <f t="shared" si="0"/>
        <v>25772</v>
      </c>
      <c r="K59" s="140">
        <f t="shared" si="1"/>
        <v>25772</v>
      </c>
    </row>
    <row r="60" spans="1:11" ht="26.1" customHeight="1">
      <c r="A60" s="245" t="s">
        <v>973</v>
      </c>
      <c r="B60" s="315">
        <f>'Overall Total (2)'!B60</f>
        <v>0</v>
      </c>
      <c r="C60" s="315">
        <f>'Overall Total (2)'!C60</f>
        <v>0</v>
      </c>
      <c r="D60" s="315">
        <f>'Overall Total (2)'!D60</f>
        <v>0</v>
      </c>
      <c r="E60" s="315">
        <f>'Overall Total (2)'!E60</f>
        <v>0</v>
      </c>
      <c r="F60" s="315">
        <f>'Overall Total (2)'!G60+'Overall Total (2)'!H60</f>
        <v>0</v>
      </c>
      <c r="G60" s="315">
        <f>'Overall Total (2)'!I60+'Overall Total (2)'!J60</f>
        <v>0</v>
      </c>
      <c r="H60" s="315">
        <f>'Overall Total (2)'!K60</f>
        <v>0</v>
      </c>
      <c r="I60" s="315">
        <f>'Overall Total (2)'!L60</f>
        <v>0</v>
      </c>
      <c r="J60" s="140">
        <f t="shared" si="0"/>
        <v>0</v>
      </c>
      <c r="K60" s="140">
        <f t="shared" si="1"/>
        <v>0</v>
      </c>
    </row>
    <row r="61" spans="1:11" ht="26.1" customHeight="1">
      <c r="A61" s="245" t="s">
        <v>878</v>
      </c>
      <c r="B61" s="315">
        <f>'Overall Total (2)'!B61</f>
        <v>0</v>
      </c>
      <c r="C61" s="315">
        <f>'Overall Total (2)'!C61</f>
        <v>0</v>
      </c>
      <c r="D61" s="315">
        <f>'Overall Total (2)'!D61</f>
        <v>0</v>
      </c>
      <c r="E61" s="315">
        <f>'Overall Total (2)'!E61</f>
        <v>0</v>
      </c>
      <c r="F61" s="315">
        <f>'Overall Total (2)'!G61+'Overall Total (2)'!H61</f>
        <v>0</v>
      </c>
      <c r="G61" s="315">
        <f>'Overall Total (2)'!I61+'Overall Total (2)'!J61</f>
        <v>86329</v>
      </c>
      <c r="H61" s="315">
        <f>'Overall Total (2)'!K61</f>
        <v>0</v>
      </c>
      <c r="I61" s="315">
        <f>'Overall Total (2)'!L61</f>
        <v>0</v>
      </c>
      <c r="J61" s="140">
        <f t="shared" si="0"/>
        <v>86329</v>
      </c>
      <c r="K61" s="140">
        <f t="shared" si="1"/>
        <v>86329</v>
      </c>
    </row>
    <row r="62" spans="1:11" ht="26.1" customHeight="1">
      <c r="A62" s="134" t="s">
        <v>893</v>
      </c>
      <c r="B62" s="141">
        <f>+SUM(B7:B61)</f>
        <v>1474048</v>
      </c>
      <c r="C62" s="141">
        <f t="shared" ref="C62:K62" si="2">+SUM(C7:C61)</f>
        <v>168557</v>
      </c>
      <c r="D62" s="141">
        <f t="shared" si="2"/>
        <v>703828</v>
      </c>
      <c r="E62" s="141">
        <f t="shared" si="2"/>
        <v>0</v>
      </c>
      <c r="F62" s="141">
        <f t="shared" si="2"/>
        <v>363106</v>
      </c>
      <c r="G62" s="141">
        <f t="shared" si="2"/>
        <v>378534</v>
      </c>
      <c r="H62" s="141">
        <f t="shared" si="2"/>
        <v>91550</v>
      </c>
      <c r="I62" s="141">
        <f t="shared" si="2"/>
        <v>454560</v>
      </c>
      <c r="J62" s="141">
        <f t="shared" si="2"/>
        <v>3634183</v>
      </c>
      <c r="K62" s="141">
        <f t="shared" si="2"/>
        <v>3634183</v>
      </c>
    </row>
    <row r="63" spans="1:11">
      <c r="A63" s="76"/>
      <c r="B63" s="138"/>
      <c r="C63" s="138"/>
      <c r="D63" s="138"/>
      <c r="E63" s="138"/>
      <c r="F63" s="138"/>
      <c r="G63" s="138"/>
      <c r="H63" s="138"/>
      <c r="I63" s="138"/>
      <c r="J63" s="138"/>
    </row>
    <row r="64" spans="1:11">
      <c r="A64" s="76"/>
      <c r="B64" s="76"/>
      <c r="C64" s="76"/>
      <c r="D64" s="76"/>
      <c r="E64" s="76"/>
      <c r="F64" s="76"/>
      <c r="G64" s="76"/>
    </row>
    <row r="65" spans="1:7">
      <c r="A65" s="76"/>
      <c r="B65" s="76"/>
      <c r="C65" s="76"/>
      <c r="D65" s="76"/>
      <c r="E65" s="76"/>
      <c r="F65" s="76"/>
      <c r="G65" s="76"/>
    </row>
    <row r="66" spans="1:7">
      <c r="A66" s="76"/>
      <c r="B66" s="76"/>
      <c r="C66" s="76"/>
      <c r="D66" s="76"/>
      <c r="E66" s="76"/>
      <c r="F66" s="76"/>
      <c r="G66" s="76"/>
    </row>
    <row r="67" spans="1:7">
      <c r="A67" s="76"/>
      <c r="B67" s="76"/>
      <c r="C67" s="76"/>
      <c r="D67" s="76"/>
      <c r="E67" s="76"/>
      <c r="F67" s="76"/>
      <c r="G67" s="76"/>
    </row>
    <row r="68" spans="1:7">
      <c r="A68" s="76"/>
      <c r="B68" s="76"/>
      <c r="C68" s="76"/>
      <c r="D68" s="76"/>
      <c r="E68" s="76"/>
      <c r="F68" s="76"/>
      <c r="G68" s="76"/>
    </row>
    <row r="69" spans="1:7">
      <c r="A69" s="76"/>
      <c r="B69" s="76"/>
      <c r="C69" s="76"/>
      <c r="D69" s="76"/>
      <c r="E69" s="76"/>
      <c r="F69" s="76"/>
      <c r="G69" s="76"/>
    </row>
    <row r="70" spans="1:7">
      <c r="A70" s="76"/>
      <c r="B70" s="76"/>
      <c r="C70" s="76"/>
      <c r="D70" s="76"/>
      <c r="E70" s="76"/>
      <c r="F70" s="76"/>
      <c r="G70" s="76"/>
    </row>
    <row r="71" spans="1:7">
      <c r="A71" s="76"/>
      <c r="B71" s="76"/>
      <c r="C71" s="76"/>
      <c r="D71" s="76"/>
      <c r="E71" s="76"/>
      <c r="F71" s="76"/>
      <c r="G71" s="76"/>
    </row>
    <row r="72" spans="1:7">
      <c r="A72" s="76"/>
      <c r="B72" s="76"/>
      <c r="C72" s="76"/>
      <c r="D72" s="76"/>
      <c r="E72" s="76"/>
      <c r="F72" s="76"/>
      <c r="G72" s="76"/>
    </row>
    <row r="73" spans="1:7">
      <c r="A73" s="76"/>
      <c r="B73" s="76"/>
      <c r="C73" s="76"/>
      <c r="D73" s="76"/>
      <c r="E73" s="76"/>
      <c r="F73" s="76"/>
      <c r="G73" s="76"/>
    </row>
    <row r="74" spans="1:7">
      <c r="A74" s="76"/>
      <c r="B74" s="76"/>
      <c r="C74" s="76"/>
      <c r="D74" s="76"/>
      <c r="E74" s="76"/>
      <c r="F74" s="76"/>
      <c r="G74" s="76"/>
    </row>
    <row r="75" spans="1:7">
      <c r="A75" s="76"/>
      <c r="B75" s="76"/>
      <c r="C75" s="76"/>
      <c r="D75" s="76"/>
      <c r="E75" s="76"/>
      <c r="F75" s="76"/>
      <c r="G75" s="76"/>
    </row>
    <row r="76" spans="1:7">
      <c r="A76" s="76"/>
      <c r="B76" s="76"/>
      <c r="C76" s="76"/>
      <c r="D76" s="76"/>
      <c r="E76" s="76"/>
      <c r="F76" s="76"/>
      <c r="G76" s="76"/>
    </row>
    <row r="77" spans="1:7">
      <c r="A77" s="76"/>
      <c r="B77" s="76"/>
      <c r="C77" s="76"/>
      <c r="D77" s="76"/>
      <c r="E77" s="76"/>
      <c r="F77" s="76"/>
      <c r="G77" s="76"/>
    </row>
    <row r="78" spans="1:7">
      <c r="A78" s="76"/>
      <c r="B78" s="76"/>
      <c r="C78" s="76"/>
      <c r="D78" s="76"/>
      <c r="E78" s="76"/>
      <c r="F78" s="76"/>
      <c r="G78" s="76"/>
    </row>
    <row r="79" spans="1:7">
      <c r="A79" s="76"/>
      <c r="B79" s="76"/>
      <c r="C79" s="76"/>
      <c r="D79" s="76"/>
      <c r="E79" s="76"/>
      <c r="F79" s="76"/>
      <c r="G79" s="76"/>
    </row>
    <row r="80" spans="1:7">
      <c r="A80" s="76"/>
      <c r="B80" s="76"/>
      <c r="C80" s="76"/>
      <c r="D80" s="76"/>
      <c r="E80" s="76"/>
      <c r="F80" s="76"/>
      <c r="G80" s="76"/>
    </row>
    <row r="81" spans="1:7">
      <c r="A81" s="76"/>
      <c r="B81" s="76"/>
      <c r="C81" s="76"/>
      <c r="D81" s="76"/>
      <c r="E81" s="76"/>
      <c r="F81" s="76"/>
      <c r="G81" s="76"/>
    </row>
    <row r="82" spans="1:7">
      <c r="A82" s="76"/>
      <c r="B82" s="76"/>
      <c r="C82" s="76"/>
      <c r="D82" s="76"/>
      <c r="E82" s="76"/>
      <c r="F82" s="76"/>
      <c r="G82" s="76"/>
    </row>
    <row r="83" spans="1:7">
      <c r="A83" s="76"/>
      <c r="B83" s="76"/>
      <c r="C83" s="76"/>
      <c r="D83" s="76"/>
      <c r="E83" s="76"/>
      <c r="F83" s="76"/>
      <c r="G83" s="76"/>
    </row>
    <row r="84" spans="1:7">
      <c r="A84" s="76"/>
      <c r="B84" s="76"/>
      <c r="C84" s="76"/>
      <c r="D84" s="76"/>
      <c r="E84" s="76"/>
      <c r="F84" s="76"/>
      <c r="G84" s="76"/>
    </row>
    <row r="85" spans="1:7">
      <c r="A85" s="76"/>
      <c r="B85" s="76"/>
      <c r="C85" s="76"/>
      <c r="D85" s="76"/>
      <c r="E85" s="76"/>
      <c r="F85" s="76"/>
      <c r="G85" s="76"/>
    </row>
    <row r="86" spans="1:7">
      <c r="A86" s="76"/>
      <c r="B86" s="76"/>
      <c r="C86" s="76"/>
      <c r="D86" s="76"/>
      <c r="E86" s="76"/>
      <c r="F86" s="76"/>
      <c r="G86" s="76"/>
    </row>
    <row r="87" spans="1:7">
      <c r="A87" s="76"/>
      <c r="B87" s="76"/>
      <c r="C87" s="76"/>
      <c r="D87" s="76"/>
      <c r="E87" s="76"/>
      <c r="F87" s="76"/>
      <c r="G87" s="76"/>
    </row>
    <row r="88" spans="1:7">
      <c r="A88" s="76"/>
      <c r="B88" s="76"/>
      <c r="C88" s="76"/>
      <c r="D88" s="76"/>
      <c r="E88" s="76"/>
      <c r="F88" s="76"/>
      <c r="G88" s="76"/>
    </row>
    <row r="89" spans="1:7">
      <c r="A89" s="76"/>
      <c r="B89" s="76"/>
      <c r="C89" s="76"/>
      <c r="D89" s="76"/>
      <c r="E89" s="76"/>
      <c r="F89" s="76"/>
      <c r="G89" s="76"/>
    </row>
    <row r="90" spans="1:7">
      <c r="A90" s="76"/>
      <c r="B90" s="76"/>
      <c r="C90" s="76"/>
      <c r="D90" s="76"/>
      <c r="E90" s="76"/>
      <c r="F90" s="76"/>
      <c r="G90" s="76"/>
    </row>
    <row r="91" spans="1:7">
      <c r="A91" s="76"/>
      <c r="B91" s="76"/>
      <c r="C91" s="76"/>
      <c r="D91" s="76"/>
      <c r="E91" s="76"/>
      <c r="F91" s="76"/>
      <c r="G91" s="76"/>
    </row>
  </sheetData>
  <sheetProtection password="C14D" sheet="1" objects="1" scenarios="1"/>
  <conditionalFormatting sqref="D1">
    <cfRule type="containsText" dxfId="0" priority="1" operator="containsText" text="Errors">
      <formula>NOT(ISERROR(SEARCH("Errors",D1)))</formula>
    </cfRule>
  </conditionalFormatting>
  <dataValidations count="3">
    <dataValidation type="list" showInputMessage="1" showErrorMessage="1" sqref="A2">
      <formula1>CAU</formula1>
    </dataValidation>
    <dataValidation type="whole" allowBlank="1" showInputMessage="1" showErrorMessage="1" errorTitle="Data Validation" error="Please enter a whole number between 0 and 2147483647." sqref="B7:I61">
      <formula1>0</formula1>
      <formula2>2147483647</formula2>
    </dataValidation>
    <dataValidation type="whole" allowBlank="1" showInputMessage="1" showErrorMessage="1" errorTitle="Data Validation" error="Please enter a whole number between 0 and 2147483647." sqref="J7:K61 B62:K62">
      <formula1>0</formula1>
      <formula2>10000000000</formula2>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'Addl Info'!$A$2:$A$3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B14"/>
  <sheetViews>
    <sheetView workbookViewId="0">
      <pane xSplit="1" ySplit="3" topLeftCell="B4" activePane="bottomRight" state="frozen"/>
      <selection pane="topRight" activeCell="B1" sqref="B1"/>
      <selection pane="bottomLeft" activeCell="A4" sqref="A4"/>
      <selection pane="bottomRight" activeCell="A11" sqref="A11"/>
    </sheetView>
  </sheetViews>
  <sheetFormatPr defaultColWidth="9.109375" defaultRowHeight="15.6"/>
  <cols>
    <col min="1" max="1" width="31" style="29" bestFit="1" customWidth="1"/>
    <col min="2" max="148" width="13" style="29" customWidth="1"/>
    <col min="149" max="149" width="2.33203125" style="29" customWidth="1"/>
    <col min="150" max="150" width="13" style="29" customWidth="1"/>
    <col min="151" max="153" width="2.33203125" style="29" customWidth="1"/>
    <col min="154" max="16384" width="9.109375" style="29"/>
  </cols>
  <sheetData>
    <row r="2" spans="1:2">
      <c r="A2" s="7"/>
    </row>
    <row r="3" spans="1:2">
      <c r="A3" s="7" t="s">
        <v>44</v>
      </c>
    </row>
    <row r="4" spans="1:2">
      <c r="A4" s="7"/>
    </row>
    <row r="5" spans="1:2">
      <c r="A5" s="29" t="s">
        <v>45</v>
      </c>
    </row>
    <row r="6" spans="1:2">
      <c r="A6" s="29" t="s">
        <v>46</v>
      </c>
    </row>
    <row r="7" spans="1:2">
      <c r="A7" s="29" t="s">
        <v>47</v>
      </c>
    </row>
    <row r="13" spans="1:2">
      <c r="B13" s="71"/>
    </row>
    <row r="14" spans="1:2">
      <c r="B14" s="71"/>
    </row>
  </sheetData>
  <sortState ref="A5:A7">
    <sortCondition ref="A5:A7"/>
  </sortState>
  <printOptions headings="1" gridLines="1"/>
  <pageMargins left="0.75" right="0.75" top="1" bottom="1" header="0.5" footer="0.5"/>
  <pageSetup scale="51" fitToWidth="8"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S120"/>
  <sheetViews>
    <sheetView workbookViewId="0">
      <pane xSplit="1" ySplit="3" topLeftCell="B4" activePane="bottomRight" state="frozen"/>
      <selection pane="topRight" activeCell="B1" sqref="B1"/>
      <selection pane="bottomLeft" activeCell="A4" sqref="A4"/>
      <selection pane="bottomRight" activeCell="H4" sqref="H4"/>
    </sheetView>
  </sheetViews>
  <sheetFormatPr defaultColWidth="9.109375" defaultRowHeight="15.6"/>
  <cols>
    <col min="1" max="1" width="31" style="29" bestFit="1" customWidth="1"/>
    <col min="2" max="2" width="7.33203125" style="29" customWidth="1"/>
    <col min="3" max="3" width="8.33203125" style="30" customWidth="1"/>
    <col min="4" max="4" width="17.109375" style="35" customWidth="1"/>
    <col min="5" max="5" width="18.5546875" style="36" customWidth="1"/>
    <col min="6" max="6" width="16.88671875" style="64" customWidth="1"/>
    <col min="7" max="7" width="14.5546875" style="37" customWidth="1"/>
    <col min="8" max="8" width="17.5546875" style="38" customWidth="1"/>
    <col min="9" max="9" width="15.44140625" style="31" customWidth="1"/>
    <col min="10" max="10" width="16.33203125" style="40" customWidth="1"/>
    <col min="11" max="11" width="15.6640625" style="39" bestFit="1" customWidth="1"/>
    <col min="12" max="12" width="15.6640625" style="41" bestFit="1" customWidth="1"/>
    <col min="13" max="13" width="15.6640625" style="31" bestFit="1" customWidth="1"/>
    <col min="14" max="14" width="15.88671875" style="33" customWidth="1"/>
    <col min="15" max="15" width="13.88671875" style="34" customWidth="1"/>
    <col min="16" max="16" width="20.5546875" style="45" customWidth="1"/>
    <col min="17" max="177" width="13" style="29" customWidth="1"/>
    <col min="178" max="178" width="2.33203125" style="29" customWidth="1"/>
    <col min="179" max="179" width="13" style="29" customWidth="1"/>
    <col min="180" max="182" width="2.33203125" style="29" customWidth="1"/>
    <col min="183" max="16384" width="9.109375" style="29"/>
  </cols>
  <sheetData>
    <row r="1" spans="1:19">
      <c r="D1" s="14" t="s">
        <v>48</v>
      </c>
      <c r="E1" s="15" t="s">
        <v>49</v>
      </c>
      <c r="F1" s="62" t="s">
        <v>50</v>
      </c>
      <c r="G1" s="16" t="s">
        <v>51</v>
      </c>
      <c r="H1" s="18" t="s">
        <v>52</v>
      </c>
      <c r="I1" s="19" t="s">
        <v>53</v>
      </c>
      <c r="J1" s="16" t="s">
        <v>54</v>
      </c>
      <c r="K1" s="21" t="s">
        <v>55</v>
      </c>
      <c r="L1" s="27" t="s">
        <v>56</v>
      </c>
      <c r="M1" s="22"/>
      <c r="N1" s="23"/>
      <c r="O1" s="25" t="s">
        <v>1088</v>
      </c>
      <c r="P1" s="28" t="s">
        <v>1087</v>
      </c>
    </row>
    <row r="2" spans="1:19">
      <c r="A2" s="7"/>
      <c r="B2" s="7"/>
      <c r="C2" s="6"/>
      <c r="D2" s="14" t="s">
        <v>57</v>
      </c>
      <c r="E2" s="15" t="s">
        <v>58</v>
      </c>
      <c r="F2" s="62" t="s">
        <v>59</v>
      </c>
      <c r="G2" s="16" t="s">
        <v>60</v>
      </c>
      <c r="H2" s="18" t="s">
        <v>61</v>
      </c>
      <c r="I2" s="19" t="s">
        <v>62</v>
      </c>
      <c r="J2" s="16" t="s">
        <v>63</v>
      </c>
      <c r="K2" s="21" t="s">
        <v>64</v>
      </c>
      <c r="L2" s="27" t="s">
        <v>65</v>
      </c>
      <c r="M2" s="19" t="s">
        <v>1086</v>
      </c>
      <c r="N2" s="23"/>
      <c r="O2" s="42"/>
      <c r="P2" s="328"/>
    </row>
    <row r="3" spans="1:19">
      <c r="A3" s="7" t="s">
        <v>44</v>
      </c>
      <c r="B3" s="7" t="s">
        <v>66</v>
      </c>
      <c r="C3" s="6" t="s">
        <v>67</v>
      </c>
      <c r="D3" s="14" t="s">
        <v>68</v>
      </c>
      <c r="E3" s="15" t="s">
        <v>68</v>
      </c>
      <c r="F3" s="62" t="s">
        <v>68</v>
      </c>
      <c r="G3" s="16" t="s">
        <v>68</v>
      </c>
      <c r="H3" s="18" t="s">
        <v>68</v>
      </c>
      <c r="I3" s="19" t="s">
        <v>69</v>
      </c>
      <c r="J3" s="16" t="s">
        <v>70</v>
      </c>
      <c r="K3" s="21" t="s">
        <v>71</v>
      </c>
      <c r="L3" s="27" t="s">
        <v>72</v>
      </c>
      <c r="M3" s="20"/>
      <c r="N3" s="24" t="s">
        <v>1081</v>
      </c>
      <c r="O3" s="43"/>
      <c r="P3" s="329"/>
    </row>
    <row r="4" spans="1:19">
      <c r="A4" s="29" t="s">
        <v>73</v>
      </c>
      <c r="B4" s="11"/>
      <c r="C4" s="12"/>
      <c r="D4" s="199">
        <v>341639</v>
      </c>
      <c r="E4" s="200">
        <v>559582</v>
      </c>
      <c r="F4" s="201">
        <v>301093</v>
      </c>
      <c r="G4" s="202">
        <v>18353</v>
      </c>
      <c r="H4" s="203">
        <v>253381</v>
      </c>
      <c r="I4" s="204">
        <v>13702</v>
      </c>
      <c r="J4" s="205">
        <v>191160</v>
      </c>
      <c r="K4" s="206">
        <v>55710</v>
      </c>
      <c r="L4" s="207">
        <v>86329</v>
      </c>
      <c r="M4" s="208">
        <v>168557</v>
      </c>
      <c r="N4" s="209">
        <v>17931</v>
      </c>
      <c r="O4" s="210">
        <v>18351</v>
      </c>
      <c r="P4" s="211">
        <v>28657</v>
      </c>
    </row>
    <row r="5" spans="1:19">
      <c r="A5" s="29" t="s">
        <v>46</v>
      </c>
      <c r="B5" s="13"/>
      <c r="C5" s="12"/>
      <c r="D5" s="199">
        <v>4801203</v>
      </c>
      <c r="E5" s="200">
        <v>10329809</v>
      </c>
      <c r="F5" s="201">
        <v>3592918</v>
      </c>
      <c r="G5" s="202">
        <v>342606</v>
      </c>
      <c r="H5" s="203">
        <v>2076016</v>
      </c>
      <c r="I5" s="204">
        <v>530591</v>
      </c>
      <c r="J5" s="205">
        <v>1212138</v>
      </c>
      <c r="K5" s="206">
        <v>227505</v>
      </c>
      <c r="L5" s="207">
        <v>1510850</v>
      </c>
      <c r="M5" s="208">
        <v>2131410</v>
      </c>
      <c r="N5" s="209">
        <v>93089</v>
      </c>
      <c r="O5" s="210">
        <v>57529</v>
      </c>
      <c r="P5" s="211">
        <v>147969</v>
      </c>
    </row>
    <row r="6" spans="1:19">
      <c r="A6" s="29" t="s">
        <v>74</v>
      </c>
      <c r="B6" s="11"/>
      <c r="C6" s="12"/>
      <c r="D6" s="199">
        <v>983870</v>
      </c>
      <c r="E6" s="200">
        <v>2661181</v>
      </c>
      <c r="F6" s="201">
        <v>822349</v>
      </c>
      <c r="G6" s="202">
        <v>87282</v>
      </c>
      <c r="H6" s="203">
        <v>500288</v>
      </c>
      <c r="I6" s="204">
        <v>62617</v>
      </c>
      <c r="J6" s="205">
        <v>522100</v>
      </c>
      <c r="K6" s="206">
        <v>111456</v>
      </c>
      <c r="L6" s="207">
        <v>432321</v>
      </c>
      <c r="M6" s="208">
        <v>405377</v>
      </c>
      <c r="N6" s="209">
        <v>47911</v>
      </c>
      <c r="O6" s="210">
        <v>59100</v>
      </c>
      <c r="P6" s="211">
        <v>79318</v>
      </c>
      <c r="Q6" s="32"/>
      <c r="S6" s="32"/>
    </row>
    <row r="7" spans="1:19">
      <c r="B7" s="11"/>
      <c r="C7" s="12"/>
      <c r="D7" s="47"/>
      <c r="E7" s="48"/>
      <c r="F7" s="63"/>
      <c r="G7" s="17"/>
      <c r="H7" s="49"/>
      <c r="I7" s="54"/>
      <c r="J7" s="55"/>
      <c r="K7" s="56"/>
      <c r="L7" s="53"/>
      <c r="M7" s="26"/>
      <c r="N7" s="58"/>
      <c r="O7" s="57"/>
      <c r="P7" s="44"/>
    </row>
    <row r="8" spans="1:19">
      <c r="B8" s="11"/>
      <c r="C8" s="12"/>
      <c r="D8" s="47"/>
      <c r="E8" s="48"/>
      <c r="F8" s="63"/>
      <c r="G8" s="17"/>
      <c r="H8" s="49"/>
      <c r="I8" s="50"/>
      <c r="J8" s="51"/>
      <c r="K8" s="52"/>
      <c r="L8" s="53"/>
      <c r="M8" s="26"/>
      <c r="N8" s="58"/>
      <c r="O8" s="57"/>
      <c r="P8" s="44"/>
    </row>
    <row r="9" spans="1:19">
      <c r="B9" s="11"/>
      <c r="C9" s="12"/>
      <c r="D9" s="47"/>
      <c r="E9" s="48"/>
      <c r="F9" s="70"/>
      <c r="G9" s="17"/>
      <c r="H9" s="49"/>
      <c r="I9" s="50"/>
      <c r="J9" s="51"/>
      <c r="K9" s="52"/>
      <c r="L9" s="53"/>
      <c r="M9" s="26"/>
      <c r="N9" s="58"/>
      <c r="O9" s="57"/>
      <c r="P9" s="44"/>
    </row>
    <row r="10" spans="1:19">
      <c r="B10" s="11"/>
      <c r="C10" s="12"/>
      <c r="D10" s="47"/>
      <c r="E10" s="48"/>
      <c r="F10" s="63"/>
      <c r="G10" s="17"/>
      <c r="H10" s="49"/>
      <c r="I10" s="50"/>
      <c r="J10" s="51"/>
      <c r="K10" s="52"/>
      <c r="L10" s="53"/>
      <c r="M10" s="26"/>
      <c r="N10" s="58"/>
      <c r="O10" s="57"/>
      <c r="P10" s="44"/>
    </row>
    <row r="11" spans="1:19">
      <c r="B11" s="11"/>
      <c r="C11" s="12"/>
      <c r="D11" s="47"/>
      <c r="E11" s="48"/>
      <c r="F11" s="63"/>
      <c r="G11" s="17"/>
      <c r="H11" s="49"/>
      <c r="I11" s="50"/>
      <c r="J11" s="51"/>
      <c r="K11" s="52"/>
      <c r="L11" s="53"/>
      <c r="M11" s="26"/>
      <c r="N11" s="58"/>
      <c r="O11" s="57"/>
      <c r="P11" s="44"/>
    </row>
    <row r="12" spans="1:19">
      <c r="B12" s="13"/>
      <c r="C12" s="12"/>
      <c r="D12" s="47"/>
      <c r="E12" s="48"/>
      <c r="F12" s="63"/>
      <c r="G12" s="17"/>
      <c r="H12" s="49"/>
      <c r="I12" s="50"/>
      <c r="J12" s="51"/>
      <c r="K12" s="52"/>
      <c r="L12" s="53"/>
      <c r="M12" s="26"/>
      <c r="N12" s="58"/>
      <c r="O12" s="57"/>
      <c r="P12" s="44"/>
    </row>
    <row r="13" spans="1:19">
      <c r="B13" s="11"/>
      <c r="C13" s="12"/>
      <c r="D13" s="47"/>
      <c r="E13" s="48"/>
      <c r="F13" s="63"/>
      <c r="G13" s="17"/>
      <c r="H13" s="49"/>
      <c r="I13" s="50"/>
      <c r="J13" s="51"/>
      <c r="K13" s="52"/>
      <c r="L13" s="53"/>
      <c r="M13" s="26"/>
      <c r="N13" s="58"/>
      <c r="O13" s="57"/>
      <c r="P13" s="44"/>
    </row>
    <row r="14" spans="1:19">
      <c r="B14" s="11"/>
      <c r="C14" s="12"/>
      <c r="D14" s="47"/>
      <c r="E14" s="48"/>
      <c r="F14" s="63"/>
      <c r="G14" s="17"/>
      <c r="H14" s="49"/>
      <c r="I14" s="50"/>
      <c r="J14" s="51"/>
      <c r="K14" s="52"/>
      <c r="L14" s="53"/>
      <c r="M14" s="26"/>
      <c r="N14" s="58"/>
      <c r="O14" s="57"/>
      <c r="P14" s="44"/>
    </row>
    <row r="15" spans="1:19">
      <c r="B15" s="13"/>
      <c r="C15" s="12"/>
      <c r="D15" s="47"/>
      <c r="E15" s="48"/>
      <c r="F15" s="63"/>
      <c r="G15" s="17"/>
      <c r="H15" s="49"/>
      <c r="I15" s="50"/>
      <c r="J15" s="51"/>
      <c r="K15" s="52"/>
      <c r="L15" s="53"/>
      <c r="M15" s="26"/>
      <c r="N15" s="58"/>
      <c r="O15" s="57"/>
      <c r="P15" s="44"/>
    </row>
    <row r="16" spans="1:19">
      <c r="B16" s="11"/>
      <c r="C16" s="12"/>
      <c r="D16" s="47"/>
      <c r="E16" s="48"/>
      <c r="F16" s="63"/>
      <c r="G16" s="17"/>
      <c r="H16" s="49"/>
      <c r="I16" s="50"/>
      <c r="J16" s="51"/>
      <c r="K16" s="52"/>
      <c r="L16" s="53"/>
      <c r="M16" s="26"/>
      <c r="N16" s="58"/>
      <c r="O16" s="57"/>
      <c r="P16" s="44"/>
    </row>
    <row r="17" spans="2:16">
      <c r="B17" s="11"/>
      <c r="C17" s="12"/>
      <c r="D17" s="47"/>
      <c r="E17" s="48"/>
      <c r="F17" s="63"/>
      <c r="G17" s="17"/>
      <c r="H17" s="49"/>
      <c r="I17" s="50"/>
      <c r="J17" s="51"/>
      <c r="K17" s="52"/>
      <c r="L17" s="53"/>
      <c r="M17" s="26"/>
      <c r="N17" s="58"/>
      <c r="O17" s="57"/>
      <c r="P17" s="44"/>
    </row>
    <row r="18" spans="2:16">
      <c r="B18" s="11"/>
      <c r="C18" s="12"/>
      <c r="D18" s="47"/>
      <c r="E18" s="48"/>
      <c r="F18" s="63"/>
      <c r="G18" s="17"/>
      <c r="H18" s="49"/>
      <c r="I18" s="50"/>
      <c r="J18" s="51"/>
      <c r="K18" s="52"/>
      <c r="L18" s="53"/>
      <c r="M18" s="26"/>
      <c r="N18" s="58"/>
      <c r="O18" s="57"/>
      <c r="P18" s="44"/>
    </row>
    <row r="19" spans="2:16">
      <c r="B19" s="11"/>
      <c r="C19" s="12"/>
      <c r="D19" s="47"/>
      <c r="E19" s="48"/>
      <c r="F19" s="63"/>
      <c r="G19" s="17"/>
      <c r="H19" s="49"/>
      <c r="I19" s="50"/>
      <c r="J19" s="51"/>
      <c r="K19" s="52"/>
      <c r="L19" s="53"/>
      <c r="M19" s="26"/>
      <c r="N19" s="58"/>
      <c r="O19" s="57"/>
      <c r="P19" s="44"/>
    </row>
    <row r="20" spans="2:16">
      <c r="B20" s="11"/>
      <c r="C20" s="12"/>
      <c r="D20" s="47"/>
      <c r="E20" s="48"/>
      <c r="F20" s="63"/>
      <c r="G20" s="17"/>
      <c r="H20" s="49"/>
      <c r="I20" s="50"/>
      <c r="J20" s="51"/>
      <c r="K20" s="52"/>
      <c r="L20" s="53"/>
      <c r="M20" s="26"/>
      <c r="N20" s="58"/>
      <c r="O20" s="57"/>
      <c r="P20" s="44"/>
    </row>
    <row r="21" spans="2:16">
      <c r="B21" s="13"/>
      <c r="C21" s="12"/>
      <c r="D21" s="47"/>
      <c r="E21" s="48"/>
      <c r="F21" s="63"/>
      <c r="G21" s="17"/>
      <c r="H21" s="49"/>
      <c r="I21" s="50"/>
      <c r="J21" s="51"/>
      <c r="K21" s="52"/>
      <c r="L21" s="53"/>
      <c r="M21" s="26"/>
      <c r="N21" s="58"/>
      <c r="O21" s="57"/>
      <c r="P21" s="44"/>
    </row>
    <row r="22" spans="2:16">
      <c r="B22" s="11"/>
      <c r="C22" s="12"/>
      <c r="D22" s="47"/>
      <c r="E22" s="48"/>
      <c r="F22" s="63"/>
      <c r="G22" s="17"/>
      <c r="H22" s="49"/>
      <c r="I22" s="50"/>
      <c r="J22" s="51"/>
      <c r="K22" s="52"/>
      <c r="L22" s="53"/>
      <c r="M22" s="26"/>
      <c r="N22" s="58"/>
      <c r="O22" s="57"/>
      <c r="P22" s="44"/>
    </row>
    <row r="23" spans="2:16">
      <c r="B23" s="11"/>
      <c r="C23" s="12"/>
      <c r="D23" s="47"/>
      <c r="E23" s="48"/>
      <c r="F23" s="63"/>
      <c r="G23" s="17"/>
      <c r="H23" s="49"/>
      <c r="I23" s="50"/>
      <c r="J23" s="51"/>
      <c r="K23" s="52"/>
      <c r="L23" s="53"/>
      <c r="M23" s="26"/>
      <c r="N23" s="58"/>
      <c r="O23" s="57"/>
      <c r="P23" s="44"/>
    </row>
    <row r="24" spans="2:16">
      <c r="B24" s="11"/>
      <c r="C24" s="12"/>
      <c r="D24" s="47"/>
      <c r="E24" s="48"/>
      <c r="F24" s="63"/>
      <c r="G24" s="17"/>
      <c r="H24" s="49"/>
      <c r="I24" s="50"/>
      <c r="J24" s="51"/>
      <c r="K24" s="52"/>
      <c r="L24" s="53"/>
      <c r="M24" s="26"/>
      <c r="N24" s="58"/>
      <c r="O24" s="57"/>
      <c r="P24" s="44"/>
    </row>
    <row r="25" spans="2:16">
      <c r="B25" s="11"/>
      <c r="C25" s="12"/>
      <c r="D25" s="47"/>
      <c r="E25" s="48"/>
      <c r="F25" s="63"/>
      <c r="G25" s="17"/>
      <c r="H25" s="49"/>
      <c r="I25" s="50"/>
      <c r="J25" s="51"/>
      <c r="K25" s="52"/>
      <c r="L25" s="53"/>
      <c r="M25" s="26"/>
      <c r="N25" s="58"/>
      <c r="O25" s="57"/>
      <c r="P25" s="44"/>
    </row>
    <row r="26" spans="2:16">
      <c r="B26" s="13"/>
      <c r="C26" s="12"/>
      <c r="D26" s="47"/>
      <c r="E26" s="48"/>
      <c r="F26" s="63"/>
      <c r="G26" s="17"/>
      <c r="H26" s="49"/>
      <c r="I26" s="50"/>
      <c r="J26" s="51"/>
      <c r="K26" s="52"/>
      <c r="L26" s="53"/>
      <c r="M26" s="26"/>
      <c r="N26" s="58"/>
      <c r="O26" s="57"/>
      <c r="P26" s="44"/>
    </row>
    <row r="27" spans="2:16" ht="15.75" customHeight="1">
      <c r="B27" s="11"/>
      <c r="C27" s="12"/>
      <c r="D27" s="47"/>
      <c r="E27" s="48"/>
      <c r="F27" s="63"/>
      <c r="G27" s="17"/>
      <c r="H27" s="49"/>
      <c r="I27" s="50"/>
      <c r="J27" s="51"/>
      <c r="K27" s="52"/>
      <c r="L27" s="53"/>
      <c r="M27" s="26"/>
      <c r="N27" s="58"/>
      <c r="O27" s="57"/>
      <c r="P27" s="44"/>
    </row>
    <row r="28" spans="2:16">
      <c r="B28" s="11"/>
      <c r="C28" s="12"/>
      <c r="D28" s="47"/>
      <c r="E28" s="48"/>
      <c r="F28" s="63"/>
      <c r="G28" s="17"/>
      <c r="H28" s="49"/>
      <c r="I28" s="50"/>
      <c r="J28" s="51"/>
      <c r="K28" s="52"/>
      <c r="L28" s="53"/>
      <c r="M28" s="26"/>
      <c r="N28" s="58"/>
      <c r="O28" s="57"/>
      <c r="P28" s="44"/>
    </row>
    <row r="29" spans="2:16">
      <c r="B29" s="11"/>
      <c r="C29" s="12"/>
      <c r="D29" s="47"/>
      <c r="E29" s="48"/>
      <c r="F29" s="63"/>
      <c r="G29" s="17"/>
      <c r="H29" s="49"/>
      <c r="I29" s="50"/>
      <c r="J29" s="51"/>
      <c r="K29" s="52"/>
      <c r="L29" s="53"/>
      <c r="M29" s="26"/>
      <c r="N29" s="58"/>
      <c r="O29" s="57"/>
      <c r="P29" s="44"/>
    </row>
    <row r="30" spans="2:16">
      <c r="B30" s="11"/>
      <c r="C30" s="12"/>
      <c r="D30" s="47"/>
      <c r="E30" s="48"/>
      <c r="F30" s="63"/>
      <c r="G30" s="17"/>
      <c r="H30" s="49"/>
      <c r="I30" s="50"/>
      <c r="J30" s="51"/>
      <c r="K30" s="52"/>
      <c r="L30" s="53"/>
      <c r="M30" s="26"/>
      <c r="N30" s="58"/>
      <c r="O30" s="57"/>
      <c r="P30" s="44"/>
    </row>
    <row r="31" spans="2:16">
      <c r="B31" s="13"/>
      <c r="C31" s="12"/>
      <c r="D31" s="47"/>
      <c r="E31" s="48"/>
      <c r="F31" s="70"/>
      <c r="G31" s="17"/>
      <c r="H31" s="49"/>
      <c r="I31" s="50"/>
      <c r="J31" s="51"/>
      <c r="K31" s="52"/>
      <c r="L31" s="53"/>
      <c r="M31" s="26"/>
      <c r="N31" s="58"/>
      <c r="O31" s="57"/>
      <c r="P31" s="44"/>
    </row>
    <row r="32" spans="2:16">
      <c r="B32" s="11"/>
      <c r="C32" s="12"/>
      <c r="D32" s="47"/>
      <c r="E32" s="48"/>
      <c r="F32" s="63"/>
      <c r="G32" s="17"/>
      <c r="H32" s="49"/>
      <c r="I32" s="50"/>
      <c r="J32" s="51"/>
      <c r="K32" s="52"/>
      <c r="L32" s="53"/>
      <c r="M32" s="26"/>
      <c r="N32" s="58"/>
      <c r="O32" s="57"/>
      <c r="P32" s="44"/>
    </row>
    <row r="33" spans="2:16">
      <c r="B33" s="11"/>
      <c r="C33" s="12"/>
      <c r="D33" s="47"/>
      <c r="E33" s="48"/>
      <c r="F33" s="63"/>
      <c r="G33" s="17"/>
      <c r="H33" s="49"/>
      <c r="I33" s="50"/>
      <c r="J33" s="51"/>
      <c r="K33" s="52"/>
      <c r="L33" s="53"/>
      <c r="M33" s="26"/>
      <c r="N33" s="58"/>
      <c r="O33" s="57"/>
      <c r="P33" s="44"/>
    </row>
    <row r="34" spans="2:16">
      <c r="B34" s="11"/>
      <c r="C34" s="12"/>
      <c r="D34" s="47"/>
      <c r="E34" s="48"/>
      <c r="F34" s="63"/>
      <c r="G34" s="17"/>
      <c r="H34" s="49"/>
      <c r="I34" s="50"/>
      <c r="J34" s="51"/>
      <c r="K34" s="52"/>
      <c r="L34" s="53"/>
      <c r="M34" s="26"/>
      <c r="N34" s="58"/>
      <c r="O34" s="57"/>
      <c r="P34" s="44"/>
    </row>
    <row r="35" spans="2:16">
      <c r="B35" s="11"/>
      <c r="C35" s="12"/>
      <c r="D35" s="47"/>
      <c r="E35" s="48"/>
      <c r="F35" s="63"/>
      <c r="G35" s="17"/>
      <c r="H35" s="49"/>
      <c r="I35" s="50"/>
      <c r="J35" s="51"/>
      <c r="K35" s="52"/>
      <c r="L35" s="53"/>
      <c r="M35" s="26"/>
      <c r="N35" s="58"/>
      <c r="O35" s="57"/>
      <c r="P35" s="44"/>
    </row>
    <row r="36" spans="2:16">
      <c r="B36" s="11"/>
      <c r="C36" s="12"/>
      <c r="D36" s="47"/>
      <c r="E36" s="48"/>
      <c r="F36" s="63"/>
      <c r="G36" s="17"/>
      <c r="H36" s="49"/>
      <c r="I36" s="50"/>
      <c r="J36" s="51"/>
      <c r="K36" s="52"/>
      <c r="L36" s="53"/>
      <c r="M36" s="26"/>
      <c r="N36" s="58"/>
      <c r="O36" s="57"/>
      <c r="P36" s="44"/>
    </row>
    <row r="37" spans="2:16">
      <c r="B37" s="11"/>
      <c r="C37" s="12"/>
      <c r="D37" s="47"/>
      <c r="E37" s="48"/>
      <c r="F37" s="63"/>
      <c r="G37" s="17"/>
      <c r="H37" s="49"/>
      <c r="I37" s="50"/>
      <c r="J37" s="51"/>
      <c r="K37" s="52"/>
      <c r="L37" s="53"/>
      <c r="M37" s="26"/>
      <c r="N37" s="58"/>
      <c r="O37" s="57"/>
      <c r="P37" s="44"/>
    </row>
    <row r="38" spans="2:16">
      <c r="B38" s="11"/>
      <c r="C38" s="12"/>
      <c r="D38" s="47"/>
      <c r="E38" s="48"/>
      <c r="F38" s="63"/>
      <c r="G38" s="17"/>
      <c r="H38" s="49"/>
      <c r="I38" s="50"/>
      <c r="J38" s="51"/>
      <c r="K38" s="52"/>
      <c r="L38" s="53"/>
      <c r="M38" s="26"/>
      <c r="N38" s="58"/>
      <c r="O38" s="57"/>
      <c r="P38" s="44"/>
    </row>
    <row r="39" spans="2:16">
      <c r="B39" s="13"/>
      <c r="C39" s="12"/>
      <c r="D39" s="47"/>
      <c r="E39" s="48"/>
      <c r="F39" s="63"/>
      <c r="G39" s="17"/>
      <c r="H39" s="49"/>
      <c r="I39" s="50"/>
      <c r="J39" s="51"/>
      <c r="K39" s="52"/>
      <c r="L39" s="53"/>
      <c r="M39" s="26"/>
      <c r="N39" s="58"/>
      <c r="O39" s="57"/>
      <c r="P39" s="44"/>
    </row>
    <row r="40" spans="2:16">
      <c r="B40" s="11"/>
      <c r="C40" s="12"/>
      <c r="D40" s="47"/>
      <c r="E40" s="48"/>
      <c r="F40" s="63"/>
      <c r="G40" s="17"/>
      <c r="H40" s="49"/>
      <c r="I40" s="50"/>
      <c r="J40" s="51"/>
      <c r="K40" s="52"/>
      <c r="L40" s="53"/>
      <c r="M40" s="26"/>
      <c r="N40" s="58"/>
      <c r="O40" s="57"/>
      <c r="P40" s="44"/>
    </row>
    <row r="41" spans="2:16">
      <c r="B41" s="11"/>
      <c r="C41" s="12"/>
      <c r="D41" s="47"/>
      <c r="E41" s="48"/>
      <c r="F41" s="70"/>
      <c r="G41" s="17"/>
      <c r="H41" s="49"/>
      <c r="I41" s="50"/>
      <c r="J41" s="51"/>
      <c r="K41" s="52"/>
      <c r="L41" s="53"/>
      <c r="M41" s="26"/>
      <c r="N41" s="58"/>
      <c r="O41" s="57"/>
      <c r="P41" s="44"/>
    </row>
    <row r="42" spans="2:16">
      <c r="B42" s="11"/>
      <c r="C42" s="12"/>
      <c r="D42" s="47"/>
      <c r="E42" s="48"/>
      <c r="F42" s="70"/>
      <c r="G42" s="17"/>
      <c r="H42" s="49"/>
      <c r="I42" s="50"/>
      <c r="J42" s="51"/>
      <c r="K42" s="52"/>
      <c r="L42" s="53"/>
      <c r="M42" s="26"/>
      <c r="N42" s="58"/>
      <c r="O42" s="57"/>
      <c r="P42" s="44"/>
    </row>
    <row r="43" spans="2:16">
      <c r="B43" s="11"/>
      <c r="C43" s="12"/>
      <c r="D43" s="47"/>
      <c r="E43" s="48"/>
      <c r="F43" s="63"/>
      <c r="G43" s="17"/>
      <c r="H43" s="49"/>
      <c r="I43" s="50"/>
      <c r="J43" s="51"/>
      <c r="K43" s="52"/>
      <c r="L43" s="53"/>
      <c r="M43" s="26"/>
      <c r="N43" s="58"/>
      <c r="O43" s="57"/>
      <c r="P43" s="44"/>
    </row>
    <row r="44" spans="2:16">
      <c r="B44" s="11"/>
      <c r="C44" s="12"/>
      <c r="D44" s="47"/>
      <c r="E44" s="48"/>
      <c r="F44" s="63"/>
      <c r="G44" s="17"/>
      <c r="H44" s="49"/>
      <c r="I44" s="50"/>
      <c r="J44" s="51"/>
      <c r="K44" s="52"/>
      <c r="L44" s="53"/>
      <c r="M44" s="26"/>
      <c r="N44" s="58"/>
      <c r="O44" s="57"/>
      <c r="P44" s="44"/>
    </row>
    <row r="45" spans="2:16">
      <c r="B45" s="11"/>
      <c r="C45" s="12"/>
      <c r="D45" s="47"/>
      <c r="E45" s="48"/>
      <c r="F45" s="63"/>
      <c r="G45" s="17"/>
      <c r="H45" s="49"/>
      <c r="I45" s="50"/>
      <c r="J45" s="51"/>
      <c r="K45" s="52"/>
      <c r="L45" s="53"/>
      <c r="M45" s="26"/>
      <c r="N45" s="58"/>
      <c r="O45" s="57"/>
      <c r="P45" s="44"/>
    </row>
    <row r="46" spans="2:16">
      <c r="B46" s="13"/>
      <c r="C46" s="12"/>
      <c r="D46" s="47"/>
      <c r="E46" s="48"/>
      <c r="F46" s="63"/>
      <c r="G46" s="17"/>
      <c r="H46" s="49"/>
      <c r="I46" s="50"/>
      <c r="J46" s="51"/>
      <c r="K46" s="52"/>
      <c r="L46" s="53"/>
      <c r="M46" s="26"/>
      <c r="N46" s="58"/>
      <c r="O46" s="57"/>
      <c r="P46" s="44"/>
    </row>
    <row r="47" spans="2:16">
      <c r="B47" s="11"/>
      <c r="C47" s="12"/>
      <c r="D47" s="47"/>
      <c r="E47" s="48"/>
      <c r="F47" s="63"/>
      <c r="G47" s="17"/>
      <c r="H47" s="49"/>
      <c r="I47" s="50"/>
      <c r="J47" s="51"/>
      <c r="K47" s="52"/>
      <c r="L47" s="53"/>
      <c r="M47" s="26"/>
      <c r="N47" s="58"/>
      <c r="O47" s="57"/>
      <c r="P47" s="44"/>
    </row>
    <row r="48" spans="2:16">
      <c r="B48" s="13"/>
      <c r="C48" s="12"/>
      <c r="D48" s="47"/>
      <c r="E48" s="48"/>
      <c r="F48" s="63"/>
      <c r="G48" s="17"/>
      <c r="H48" s="49"/>
      <c r="I48" s="50"/>
      <c r="J48" s="51"/>
      <c r="K48" s="52"/>
      <c r="L48" s="53"/>
      <c r="M48" s="26"/>
      <c r="N48" s="58"/>
      <c r="O48" s="57"/>
      <c r="P48" s="44"/>
    </row>
    <row r="49" spans="2:16">
      <c r="B49" s="13"/>
      <c r="C49" s="12"/>
      <c r="D49" s="47"/>
      <c r="E49" s="48"/>
      <c r="F49" s="63"/>
      <c r="G49" s="17"/>
      <c r="H49" s="49"/>
      <c r="I49" s="50"/>
      <c r="J49" s="51"/>
      <c r="K49" s="52"/>
      <c r="L49" s="53"/>
      <c r="M49" s="26"/>
      <c r="N49" s="58"/>
      <c r="O49" s="57"/>
      <c r="P49" s="44"/>
    </row>
    <row r="50" spans="2:16">
      <c r="B50" s="11"/>
      <c r="C50" s="12"/>
      <c r="D50" s="47"/>
      <c r="E50" s="48"/>
      <c r="F50" s="63"/>
      <c r="G50" s="17"/>
      <c r="H50" s="49"/>
      <c r="I50" s="50"/>
      <c r="J50" s="51"/>
      <c r="K50" s="52"/>
      <c r="L50" s="53"/>
      <c r="M50" s="26"/>
      <c r="N50" s="58"/>
      <c r="O50" s="57"/>
      <c r="P50" s="44"/>
    </row>
    <row r="51" spans="2:16">
      <c r="B51" s="11"/>
      <c r="C51" s="12"/>
      <c r="D51" s="47"/>
      <c r="E51" s="48"/>
      <c r="F51" s="63"/>
      <c r="G51" s="17"/>
      <c r="H51" s="49"/>
      <c r="I51" s="50"/>
      <c r="J51" s="51"/>
      <c r="K51" s="52"/>
      <c r="L51" s="53"/>
      <c r="M51" s="26"/>
      <c r="N51" s="58"/>
      <c r="O51" s="57"/>
      <c r="P51" s="44"/>
    </row>
    <row r="52" spans="2:16">
      <c r="B52" s="11"/>
      <c r="C52" s="12"/>
      <c r="D52" s="47"/>
      <c r="E52" s="48"/>
      <c r="F52" s="63"/>
      <c r="G52" s="17"/>
      <c r="H52" s="49"/>
      <c r="I52" s="50"/>
      <c r="J52" s="51"/>
      <c r="K52" s="52"/>
      <c r="L52" s="53"/>
      <c r="M52" s="26"/>
      <c r="N52" s="58"/>
      <c r="O52" s="57"/>
      <c r="P52" s="44"/>
    </row>
    <row r="53" spans="2:16">
      <c r="B53" s="13"/>
      <c r="C53" s="12"/>
      <c r="D53" s="47"/>
      <c r="E53" s="48"/>
      <c r="F53" s="70"/>
      <c r="G53" s="17"/>
      <c r="H53" s="49"/>
      <c r="I53" s="50"/>
      <c r="J53" s="51"/>
      <c r="K53" s="52"/>
      <c r="L53" s="53"/>
      <c r="M53" s="26"/>
      <c r="N53" s="58"/>
      <c r="O53" s="57"/>
      <c r="P53" s="44"/>
    </row>
    <row r="54" spans="2:16">
      <c r="B54" s="11"/>
      <c r="C54" s="12"/>
      <c r="D54" s="47"/>
      <c r="E54" s="48"/>
      <c r="F54" s="63"/>
      <c r="G54" s="17"/>
      <c r="H54" s="49"/>
      <c r="I54" s="50"/>
      <c r="J54" s="51"/>
      <c r="K54" s="52"/>
      <c r="L54" s="53"/>
      <c r="M54" s="26"/>
      <c r="N54" s="58"/>
      <c r="O54" s="57"/>
      <c r="P54" s="44"/>
    </row>
    <row r="55" spans="2:16">
      <c r="B55" s="11"/>
      <c r="C55" s="12"/>
      <c r="D55" s="47"/>
      <c r="E55" s="48"/>
      <c r="F55" s="63"/>
      <c r="G55" s="17"/>
      <c r="H55" s="49"/>
      <c r="I55" s="50"/>
      <c r="J55" s="51"/>
      <c r="K55" s="52"/>
      <c r="L55" s="53"/>
      <c r="M55" s="26"/>
      <c r="N55" s="59"/>
      <c r="O55" s="57"/>
      <c r="P55" s="44"/>
    </row>
    <row r="56" spans="2:16">
      <c r="B56" s="13"/>
      <c r="C56" s="12"/>
      <c r="D56" s="47"/>
      <c r="E56" s="48"/>
      <c r="F56" s="63"/>
      <c r="G56" s="17"/>
      <c r="H56" s="49"/>
      <c r="I56" s="50"/>
      <c r="J56" s="51"/>
      <c r="K56" s="52"/>
      <c r="L56" s="53"/>
      <c r="M56" s="26"/>
      <c r="N56" s="58"/>
      <c r="O56" s="57"/>
      <c r="P56" s="44"/>
    </row>
    <row r="57" spans="2:16">
      <c r="B57" s="11"/>
      <c r="C57" s="12"/>
      <c r="D57" s="47"/>
      <c r="E57" s="48"/>
      <c r="F57" s="63"/>
      <c r="G57" s="17"/>
      <c r="H57" s="49"/>
      <c r="I57" s="50"/>
      <c r="J57" s="51"/>
      <c r="K57" s="52"/>
      <c r="L57" s="53"/>
      <c r="M57" s="26"/>
      <c r="N57" s="58"/>
      <c r="O57" s="57"/>
      <c r="P57" s="44"/>
    </row>
    <row r="58" spans="2:16">
      <c r="B58" s="11"/>
      <c r="C58" s="12"/>
      <c r="D58" s="47"/>
      <c r="E58" s="48"/>
      <c r="F58" s="70"/>
      <c r="G58" s="17"/>
      <c r="H58" s="49"/>
      <c r="I58" s="50"/>
      <c r="J58" s="51"/>
      <c r="K58" s="52"/>
      <c r="L58" s="53"/>
      <c r="M58" s="26"/>
      <c r="N58" s="58"/>
      <c r="O58" s="57"/>
      <c r="P58" s="44"/>
    </row>
    <row r="59" spans="2:16">
      <c r="B59" s="11"/>
      <c r="C59" s="12"/>
      <c r="D59" s="47"/>
      <c r="E59" s="48"/>
      <c r="F59" s="63"/>
      <c r="G59" s="17"/>
      <c r="H59" s="49"/>
      <c r="I59" s="50"/>
      <c r="J59" s="51"/>
      <c r="K59" s="52"/>
      <c r="L59" s="53"/>
      <c r="M59" s="26"/>
      <c r="N59" s="58"/>
      <c r="O59" s="57"/>
      <c r="P59" s="44"/>
    </row>
    <row r="60" spans="2:16">
      <c r="B60" s="11"/>
      <c r="C60" s="12"/>
      <c r="D60" s="47"/>
      <c r="E60" s="48"/>
      <c r="F60" s="63"/>
      <c r="G60" s="17"/>
      <c r="H60" s="49"/>
      <c r="I60" s="50"/>
      <c r="J60" s="51"/>
      <c r="K60" s="52"/>
      <c r="L60" s="53"/>
      <c r="M60" s="26"/>
      <c r="N60" s="58"/>
      <c r="O60" s="57"/>
      <c r="P60" s="44"/>
    </row>
    <row r="61" spans="2:16">
      <c r="B61" s="11"/>
      <c r="C61" s="12"/>
      <c r="D61" s="47"/>
      <c r="E61" s="48"/>
      <c r="F61" s="63"/>
      <c r="G61" s="17"/>
      <c r="H61" s="49"/>
      <c r="I61" s="50"/>
      <c r="J61" s="51"/>
      <c r="K61" s="52"/>
      <c r="L61" s="53"/>
      <c r="M61" s="26"/>
      <c r="N61" s="58"/>
      <c r="O61" s="57"/>
      <c r="P61" s="44"/>
    </row>
    <row r="62" spans="2:16">
      <c r="B62" s="11"/>
      <c r="C62" s="12"/>
      <c r="D62" s="47"/>
      <c r="E62" s="48"/>
      <c r="F62" s="63"/>
      <c r="G62" s="17"/>
      <c r="H62" s="49"/>
      <c r="I62" s="50"/>
      <c r="J62" s="51"/>
      <c r="K62" s="52"/>
      <c r="L62" s="53"/>
      <c r="M62" s="26"/>
      <c r="N62" s="58"/>
      <c r="O62" s="57"/>
      <c r="P62" s="44"/>
    </row>
    <row r="63" spans="2:16">
      <c r="B63" s="11"/>
      <c r="C63" s="12"/>
      <c r="D63" s="47"/>
      <c r="E63" s="48"/>
      <c r="F63" s="63"/>
      <c r="G63" s="17"/>
      <c r="H63" s="49"/>
      <c r="I63" s="50"/>
      <c r="J63" s="51"/>
      <c r="K63" s="52"/>
      <c r="L63" s="53"/>
      <c r="M63" s="26"/>
      <c r="N63" s="58"/>
      <c r="O63" s="57"/>
      <c r="P63" s="44"/>
    </row>
    <row r="64" spans="2:16">
      <c r="B64" s="11"/>
      <c r="C64" s="12"/>
      <c r="D64" s="47"/>
      <c r="E64" s="48"/>
      <c r="F64" s="63"/>
      <c r="G64" s="17"/>
      <c r="H64" s="49"/>
      <c r="I64" s="50"/>
      <c r="J64" s="51"/>
      <c r="K64" s="52"/>
      <c r="L64" s="53"/>
      <c r="M64" s="26"/>
      <c r="N64" s="58"/>
      <c r="O64" s="57"/>
      <c r="P64" s="44"/>
    </row>
    <row r="65" spans="2:16">
      <c r="B65" s="11"/>
      <c r="C65" s="12"/>
      <c r="D65" s="47"/>
      <c r="E65" s="48"/>
      <c r="F65" s="70"/>
      <c r="G65" s="17"/>
      <c r="H65" s="49"/>
      <c r="I65" s="50"/>
      <c r="J65" s="51"/>
      <c r="K65" s="52"/>
      <c r="L65" s="53"/>
      <c r="M65" s="26"/>
      <c r="N65" s="58"/>
      <c r="O65" s="57"/>
      <c r="P65" s="44"/>
    </row>
    <row r="66" spans="2:16">
      <c r="B66" s="11"/>
      <c r="C66" s="12"/>
      <c r="D66" s="47"/>
      <c r="E66" s="48"/>
      <c r="F66" s="63"/>
      <c r="G66" s="17"/>
      <c r="H66" s="49"/>
      <c r="I66" s="50"/>
      <c r="J66" s="51"/>
      <c r="K66" s="52"/>
      <c r="L66" s="53"/>
      <c r="M66" s="26"/>
      <c r="N66" s="58"/>
      <c r="O66" s="57"/>
      <c r="P66" s="44"/>
    </row>
    <row r="67" spans="2:16">
      <c r="B67" s="11"/>
      <c r="C67" s="12"/>
      <c r="D67" s="47"/>
      <c r="E67" s="48"/>
      <c r="F67" s="63"/>
      <c r="G67" s="17"/>
      <c r="H67" s="49"/>
      <c r="I67" s="50"/>
      <c r="J67" s="51"/>
      <c r="K67" s="52"/>
      <c r="L67" s="53"/>
      <c r="M67" s="26"/>
      <c r="N67" s="58"/>
      <c r="O67" s="57"/>
      <c r="P67" s="44"/>
    </row>
    <row r="68" spans="2:16">
      <c r="B68" s="11"/>
      <c r="C68" s="12"/>
      <c r="D68" s="47"/>
      <c r="E68" s="48"/>
      <c r="F68" s="70"/>
      <c r="G68" s="17"/>
      <c r="H68" s="49"/>
      <c r="I68" s="50"/>
      <c r="J68" s="51"/>
      <c r="K68" s="52"/>
      <c r="L68" s="53"/>
      <c r="M68" s="26"/>
      <c r="N68" s="58"/>
      <c r="O68" s="57"/>
      <c r="P68" s="44"/>
    </row>
    <row r="69" spans="2:16">
      <c r="B69" s="11"/>
      <c r="C69" s="12"/>
      <c r="D69" s="47"/>
      <c r="E69" s="48"/>
      <c r="F69" s="63"/>
      <c r="G69" s="17"/>
      <c r="H69" s="49"/>
      <c r="I69" s="50"/>
      <c r="J69" s="51"/>
      <c r="K69" s="52"/>
      <c r="L69" s="53"/>
      <c r="M69" s="26"/>
      <c r="N69" s="58"/>
      <c r="O69" s="57"/>
      <c r="P69" s="44"/>
    </row>
    <row r="70" spans="2:16">
      <c r="B70" s="13"/>
      <c r="C70" s="12"/>
      <c r="D70" s="47"/>
      <c r="E70" s="48"/>
      <c r="F70" s="63"/>
      <c r="G70" s="17"/>
      <c r="H70" s="49"/>
      <c r="I70" s="50"/>
      <c r="J70" s="51"/>
      <c r="K70" s="52"/>
      <c r="L70" s="53"/>
      <c r="M70" s="26"/>
      <c r="N70" s="58"/>
      <c r="O70" s="57"/>
      <c r="P70" s="44"/>
    </row>
    <row r="71" spans="2:16">
      <c r="B71" s="13"/>
      <c r="C71" s="12"/>
      <c r="D71" s="47"/>
      <c r="E71" s="48"/>
      <c r="F71" s="63"/>
      <c r="G71" s="17"/>
      <c r="H71" s="49"/>
      <c r="I71" s="50"/>
      <c r="J71" s="51"/>
      <c r="K71" s="52"/>
      <c r="L71" s="53"/>
      <c r="M71" s="26"/>
      <c r="N71" s="58"/>
      <c r="O71" s="57"/>
      <c r="P71" s="44"/>
    </row>
    <row r="72" spans="2:16">
      <c r="B72" s="11"/>
      <c r="C72" s="12"/>
      <c r="D72" s="47"/>
      <c r="E72" s="48"/>
      <c r="F72" s="63"/>
      <c r="G72" s="17"/>
      <c r="H72" s="49"/>
      <c r="I72" s="50"/>
      <c r="J72" s="51"/>
      <c r="K72" s="52"/>
      <c r="L72" s="53"/>
      <c r="M72" s="26"/>
      <c r="N72" s="58"/>
      <c r="O72" s="57"/>
      <c r="P72" s="44"/>
    </row>
    <row r="73" spans="2:16">
      <c r="B73" s="11"/>
      <c r="C73" s="12"/>
      <c r="D73" s="47"/>
      <c r="E73" s="48"/>
      <c r="F73" s="63"/>
      <c r="G73" s="17"/>
      <c r="H73" s="49"/>
      <c r="I73" s="50"/>
      <c r="J73" s="51"/>
      <c r="K73" s="52"/>
      <c r="L73" s="53"/>
      <c r="M73" s="26"/>
      <c r="N73" s="58"/>
      <c r="O73" s="57"/>
      <c r="P73" s="44"/>
    </row>
    <row r="74" spans="2:16">
      <c r="B74" s="11"/>
      <c r="C74" s="12"/>
      <c r="D74" s="47"/>
      <c r="E74" s="48"/>
      <c r="F74" s="63"/>
      <c r="G74" s="17"/>
      <c r="H74" s="49"/>
      <c r="I74" s="50"/>
      <c r="J74" s="51"/>
      <c r="K74" s="52"/>
      <c r="L74" s="53"/>
      <c r="M74" s="26"/>
      <c r="N74" s="58"/>
      <c r="O74" s="57"/>
      <c r="P74" s="44"/>
    </row>
    <row r="75" spans="2:16">
      <c r="B75" s="11"/>
      <c r="C75" s="12"/>
      <c r="D75" s="47"/>
      <c r="E75" s="48"/>
      <c r="F75" s="63"/>
      <c r="G75" s="17"/>
      <c r="H75" s="49"/>
      <c r="I75" s="50"/>
      <c r="J75" s="51"/>
      <c r="K75" s="52"/>
      <c r="L75" s="53"/>
      <c r="M75" s="26"/>
      <c r="N75" s="58"/>
      <c r="O75" s="57"/>
      <c r="P75" s="44"/>
    </row>
    <row r="76" spans="2:16">
      <c r="B76" s="11"/>
      <c r="C76" s="12"/>
      <c r="D76" s="47"/>
      <c r="E76" s="48"/>
      <c r="F76" s="70"/>
      <c r="G76" s="17"/>
      <c r="H76" s="49"/>
      <c r="I76" s="50"/>
      <c r="J76" s="51"/>
      <c r="K76" s="52"/>
      <c r="L76" s="53"/>
      <c r="M76" s="26"/>
      <c r="N76" s="58"/>
      <c r="O76" s="57"/>
      <c r="P76" s="44"/>
    </row>
    <row r="77" spans="2:16">
      <c r="B77" s="11"/>
      <c r="C77" s="12"/>
      <c r="D77" s="47"/>
      <c r="E77" s="48"/>
      <c r="F77" s="63"/>
      <c r="G77" s="17"/>
      <c r="H77" s="49"/>
      <c r="I77" s="50"/>
      <c r="J77" s="51"/>
      <c r="K77" s="52"/>
      <c r="L77" s="53"/>
      <c r="M77" s="26"/>
      <c r="N77" s="58"/>
      <c r="O77" s="57"/>
      <c r="P77" s="44"/>
    </row>
    <row r="78" spans="2:16">
      <c r="B78" s="11"/>
      <c r="C78" s="12"/>
      <c r="D78" s="47"/>
      <c r="E78" s="48"/>
      <c r="F78" s="70"/>
      <c r="G78" s="17"/>
      <c r="H78" s="49"/>
      <c r="I78" s="50"/>
      <c r="J78" s="51"/>
      <c r="K78" s="52"/>
      <c r="L78" s="53"/>
      <c r="M78" s="26"/>
      <c r="N78" s="58"/>
      <c r="O78" s="57"/>
      <c r="P78" s="44"/>
    </row>
    <row r="79" spans="2:16">
      <c r="B79" s="11"/>
      <c r="C79" s="12"/>
      <c r="D79" s="47"/>
      <c r="E79" s="48"/>
      <c r="F79" s="70"/>
      <c r="G79" s="17"/>
      <c r="H79" s="49"/>
      <c r="I79" s="50"/>
      <c r="J79" s="51"/>
      <c r="K79" s="52"/>
      <c r="L79" s="53"/>
      <c r="M79" s="26"/>
      <c r="N79" s="58"/>
      <c r="O79" s="57"/>
      <c r="P79" s="44"/>
    </row>
    <row r="80" spans="2:16">
      <c r="B80" s="11"/>
      <c r="C80" s="12"/>
      <c r="D80" s="47"/>
      <c r="E80" s="48"/>
      <c r="F80" s="63"/>
      <c r="G80" s="17"/>
      <c r="H80" s="49"/>
      <c r="I80" s="50"/>
      <c r="J80" s="51"/>
      <c r="K80" s="52"/>
      <c r="L80" s="53"/>
      <c r="M80" s="26"/>
      <c r="N80" s="177"/>
      <c r="O80" s="57"/>
      <c r="P80" s="44"/>
    </row>
    <row r="81" spans="1:16">
      <c r="B81" s="11"/>
      <c r="C81" s="12"/>
      <c r="D81" s="47"/>
      <c r="E81" s="48"/>
      <c r="F81" s="63"/>
      <c r="G81" s="17"/>
      <c r="H81" s="49"/>
      <c r="I81" s="50"/>
      <c r="J81" s="51"/>
      <c r="K81" s="52"/>
      <c r="L81" s="53"/>
      <c r="M81" s="26"/>
      <c r="N81" s="58"/>
      <c r="O81" s="57"/>
      <c r="P81" s="44"/>
    </row>
    <row r="82" spans="1:16">
      <c r="B82" s="11"/>
      <c r="C82" s="12"/>
      <c r="D82" s="47"/>
      <c r="E82" s="48"/>
      <c r="F82" s="63"/>
      <c r="G82" s="17"/>
      <c r="H82" s="49"/>
      <c r="I82" s="50"/>
      <c r="J82" s="51"/>
      <c r="K82" s="52"/>
      <c r="L82" s="53"/>
      <c r="M82" s="26"/>
      <c r="N82" s="58"/>
      <c r="O82" s="57"/>
      <c r="P82" s="44"/>
    </row>
    <row r="83" spans="1:16">
      <c r="B83" s="11"/>
      <c r="C83" s="12"/>
      <c r="D83" s="47"/>
      <c r="E83" s="48"/>
      <c r="F83" s="63"/>
      <c r="G83" s="17"/>
      <c r="H83" s="49"/>
      <c r="I83" s="50"/>
      <c r="J83" s="51"/>
      <c r="K83" s="52"/>
      <c r="L83" s="53"/>
      <c r="M83" s="26"/>
      <c r="N83" s="58"/>
      <c r="O83" s="57"/>
      <c r="P83" s="44"/>
    </row>
    <row r="84" spans="1:16">
      <c r="B84" s="11"/>
      <c r="C84" s="12"/>
      <c r="D84" s="47"/>
      <c r="E84" s="48"/>
      <c r="F84" s="63"/>
      <c r="G84" s="17"/>
      <c r="H84" s="49"/>
      <c r="I84" s="50"/>
      <c r="J84" s="51"/>
      <c r="K84" s="52"/>
      <c r="L84" s="53"/>
      <c r="M84" s="26"/>
      <c r="N84" s="58"/>
      <c r="O84" s="57"/>
      <c r="P84" s="44"/>
    </row>
    <row r="85" spans="1:16">
      <c r="B85" s="13"/>
      <c r="C85" s="12"/>
      <c r="D85" s="47"/>
      <c r="E85" s="48"/>
      <c r="F85" s="63"/>
      <c r="G85" s="17"/>
      <c r="H85" s="49"/>
      <c r="I85" s="50"/>
      <c r="J85" s="51"/>
      <c r="K85" s="52"/>
      <c r="L85" s="53"/>
      <c r="M85" s="26"/>
      <c r="N85" s="58"/>
      <c r="O85" s="57"/>
      <c r="P85" s="44"/>
    </row>
    <row r="86" spans="1:16">
      <c r="B86" s="13"/>
      <c r="C86" s="12"/>
      <c r="D86" s="47"/>
      <c r="E86" s="48"/>
      <c r="F86" s="63"/>
      <c r="G86" s="17"/>
      <c r="H86" s="49"/>
      <c r="I86" s="50"/>
      <c r="J86" s="51"/>
      <c r="K86" s="52"/>
      <c r="L86" s="53"/>
      <c r="M86" s="26"/>
      <c r="N86" s="58"/>
      <c r="O86" s="57"/>
      <c r="P86" s="44"/>
    </row>
    <row r="87" spans="1:16">
      <c r="B87" s="13"/>
      <c r="C87" s="12"/>
      <c r="D87" s="47"/>
      <c r="E87" s="48"/>
      <c r="F87" s="63"/>
      <c r="G87" s="17"/>
      <c r="H87" s="49"/>
      <c r="I87" s="50"/>
      <c r="J87" s="51"/>
      <c r="K87" s="52"/>
      <c r="L87" s="53"/>
      <c r="M87" s="26"/>
      <c r="N87" s="58"/>
      <c r="O87" s="57"/>
      <c r="P87" s="44"/>
    </row>
    <row r="88" spans="1:16">
      <c r="B88" s="11"/>
      <c r="C88" s="12"/>
      <c r="D88" s="47"/>
      <c r="E88" s="48"/>
      <c r="F88" s="63"/>
      <c r="G88" s="17"/>
      <c r="H88" s="49"/>
      <c r="I88" s="50"/>
      <c r="J88" s="51"/>
      <c r="K88" s="52"/>
      <c r="L88" s="53"/>
      <c r="M88" s="26"/>
      <c r="N88" s="58"/>
      <c r="O88" s="57"/>
      <c r="P88" s="44"/>
    </row>
    <row r="89" spans="1:16">
      <c r="B89" s="11"/>
      <c r="C89" s="12"/>
      <c r="D89" s="47"/>
      <c r="E89" s="48"/>
      <c r="F89" s="63"/>
      <c r="G89" s="17"/>
      <c r="H89" s="49"/>
      <c r="I89" s="50"/>
      <c r="J89" s="51"/>
      <c r="K89" s="52"/>
      <c r="L89" s="53"/>
      <c r="M89" s="26"/>
      <c r="N89" s="58"/>
      <c r="O89" s="57"/>
      <c r="P89" s="44"/>
    </row>
    <row r="90" spans="1:16">
      <c r="B90" s="11"/>
      <c r="C90" s="12"/>
      <c r="D90" s="47"/>
      <c r="E90" s="48"/>
      <c r="F90" s="63"/>
      <c r="G90" s="17"/>
      <c r="H90" s="49"/>
      <c r="I90" s="50"/>
      <c r="J90" s="51"/>
      <c r="K90" s="52"/>
      <c r="L90" s="53"/>
      <c r="M90" s="26"/>
      <c r="N90" s="58"/>
      <c r="O90" s="57"/>
      <c r="P90" s="44"/>
    </row>
    <row r="91" spans="1:16">
      <c r="B91" s="11"/>
      <c r="C91" s="12"/>
      <c r="D91" s="47"/>
      <c r="E91" s="48"/>
      <c r="F91" s="63"/>
      <c r="G91" s="17"/>
      <c r="H91" s="49"/>
      <c r="I91" s="50"/>
      <c r="J91" s="51"/>
      <c r="K91" s="52"/>
      <c r="L91" s="53"/>
      <c r="M91" s="26"/>
      <c r="N91" s="58"/>
      <c r="O91" s="57"/>
      <c r="P91" s="44"/>
    </row>
    <row r="92" spans="1:16">
      <c r="B92" s="11"/>
      <c r="C92" s="12"/>
      <c r="D92" s="47"/>
      <c r="E92" s="48"/>
      <c r="F92" s="63"/>
      <c r="G92" s="17"/>
      <c r="H92" s="49"/>
      <c r="I92" s="50"/>
      <c r="J92" s="51"/>
      <c r="K92" s="52"/>
      <c r="L92" s="53"/>
      <c r="M92" s="26"/>
      <c r="N92" s="58"/>
      <c r="O92" s="57"/>
      <c r="P92" s="44"/>
    </row>
    <row r="93" spans="1:16">
      <c r="A93" s="78"/>
      <c r="B93" s="78"/>
      <c r="C93" s="79"/>
      <c r="D93" s="80"/>
      <c r="E93" s="80"/>
      <c r="F93" s="80"/>
      <c r="G93" s="80"/>
      <c r="H93" s="80"/>
      <c r="I93" s="80"/>
      <c r="J93" s="80"/>
      <c r="K93" s="80"/>
      <c r="L93" s="80"/>
      <c r="M93" s="80"/>
      <c r="N93" s="80"/>
      <c r="O93" s="80"/>
      <c r="P93" s="78"/>
    </row>
    <row r="94" spans="1:16">
      <c r="A94" s="78" t="s">
        <v>75</v>
      </c>
      <c r="B94" s="78">
        <f>COUNTIF(B4:B92,"X")</f>
        <v>0</v>
      </c>
      <c r="C94" s="79"/>
      <c r="D94" s="81">
        <f t="shared" ref="D94:P94" si="0">SUM(D4:D92)</f>
        <v>6126712</v>
      </c>
      <c r="E94" s="81">
        <f t="shared" si="0"/>
        <v>13550572</v>
      </c>
      <c r="F94" s="81">
        <f t="shared" si="0"/>
        <v>4716360</v>
      </c>
      <c r="G94" s="81">
        <f t="shared" si="0"/>
        <v>448241</v>
      </c>
      <c r="H94" s="81">
        <f t="shared" si="0"/>
        <v>2829685</v>
      </c>
      <c r="I94" s="81">
        <f t="shared" si="0"/>
        <v>606910</v>
      </c>
      <c r="J94" s="81">
        <f t="shared" si="0"/>
        <v>1925398</v>
      </c>
      <c r="K94" s="81">
        <f t="shared" si="0"/>
        <v>394671</v>
      </c>
      <c r="L94" s="81">
        <f t="shared" si="0"/>
        <v>2029500</v>
      </c>
      <c r="M94" s="81">
        <f t="shared" si="0"/>
        <v>2705344</v>
      </c>
      <c r="N94" s="81">
        <f t="shared" si="0"/>
        <v>158931</v>
      </c>
      <c r="O94" s="81">
        <f t="shared" si="0"/>
        <v>134980</v>
      </c>
      <c r="P94" s="81">
        <f t="shared" si="0"/>
        <v>255944</v>
      </c>
    </row>
    <row r="95" spans="1:16">
      <c r="A95" s="78"/>
      <c r="B95" s="78"/>
      <c r="C95" s="79"/>
      <c r="D95" s="78"/>
      <c r="E95" s="78"/>
      <c r="F95" s="82"/>
      <c r="G95" s="78"/>
      <c r="H95" s="78"/>
      <c r="I95" s="78"/>
      <c r="J95" s="78"/>
      <c r="K95" s="78"/>
      <c r="L95" s="78"/>
      <c r="M95" s="78"/>
      <c r="N95" s="78"/>
      <c r="O95" s="78"/>
      <c r="P95" s="78"/>
    </row>
    <row r="96" spans="1:16">
      <c r="A96" s="78"/>
      <c r="B96" s="78"/>
      <c r="C96" s="79"/>
      <c r="D96" s="83"/>
      <c r="E96" s="83"/>
      <c r="F96" s="83"/>
      <c r="G96" s="83"/>
      <c r="H96" s="83"/>
      <c r="I96" s="83"/>
      <c r="J96" s="83"/>
      <c r="K96" s="83"/>
      <c r="L96" s="83"/>
      <c r="M96" s="83"/>
      <c r="N96" s="83"/>
      <c r="O96" s="83"/>
      <c r="P96" s="83"/>
    </row>
    <row r="97" spans="1:16">
      <c r="A97" s="78"/>
      <c r="B97" s="78"/>
      <c r="C97" s="79"/>
      <c r="D97" s="78"/>
      <c r="E97" s="78"/>
      <c r="F97" s="82"/>
      <c r="G97" s="78"/>
      <c r="H97" s="78"/>
      <c r="I97" s="78"/>
      <c r="J97" s="78"/>
      <c r="K97" s="78"/>
      <c r="L97" s="78"/>
      <c r="M97" s="78"/>
      <c r="N97" s="78"/>
      <c r="O97" s="78"/>
      <c r="P97" s="78"/>
    </row>
    <row r="98" spans="1:16">
      <c r="A98" s="78"/>
      <c r="B98" s="78"/>
      <c r="C98" s="79"/>
      <c r="D98" s="78"/>
      <c r="E98" s="78"/>
      <c r="F98" s="82"/>
      <c r="G98" s="78"/>
      <c r="H98" s="78"/>
      <c r="I98" s="78"/>
      <c r="J98" s="78"/>
      <c r="K98" s="78"/>
      <c r="L98" s="78"/>
      <c r="M98" s="78"/>
      <c r="N98" s="78"/>
      <c r="O98" s="78"/>
      <c r="P98" s="78"/>
    </row>
    <row r="99" spans="1:16">
      <c r="A99" s="78"/>
      <c r="B99" s="78"/>
      <c r="C99" s="79"/>
      <c r="D99" s="78"/>
      <c r="E99" s="78"/>
      <c r="F99" s="82"/>
      <c r="G99" s="78"/>
      <c r="H99" s="78"/>
      <c r="I99" s="78"/>
      <c r="J99" s="78"/>
      <c r="K99" s="78"/>
      <c r="L99" s="78"/>
      <c r="M99" s="78"/>
      <c r="N99" s="78"/>
      <c r="O99" s="78"/>
      <c r="P99" s="78"/>
    </row>
    <row r="100" spans="1:16">
      <c r="A100" s="78"/>
      <c r="B100" s="78"/>
      <c r="C100" s="79"/>
      <c r="D100" s="78"/>
      <c r="E100" s="78"/>
      <c r="F100" s="82"/>
      <c r="G100" s="78"/>
      <c r="H100" s="78"/>
      <c r="I100" s="78"/>
      <c r="J100" s="78"/>
      <c r="K100" s="78"/>
      <c r="L100" s="78"/>
      <c r="M100" s="78"/>
      <c r="N100" s="78"/>
      <c r="O100" s="78"/>
      <c r="P100" s="78"/>
    </row>
    <row r="101" spans="1:16">
      <c r="A101" s="78"/>
      <c r="B101" s="78"/>
      <c r="C101" s="79"/>
      <c r="D101" s="78"/>
      <c r="E101" s="78"/>
      <c r="F101" s="82"/>
      <c r="G101" s="78"/>
      <c r="H101" s="78"/>
      <c r="I101" s="78"/>
      <c r="J101" s="78"/>
      <c r="K101" s="78"/>
      <c r="L101" s="78"/>
      <c r="M101" s="78"/>
      <c r="N101" s="78"/>
      <c r="O101" s="78"/>
      <c r="P101" s="78"/>
    </row>
    <row r="102" spans="1:16">
      <c r="A102" s="78"/>
      <c r="B102" s="78"/>
      <c r="C102" s="79"/>
      <c r="D102" s="78"/>
      <c r="E102" s="78"/>
      <c r="F102" s="82"/>
      <c r="G102" s="78"/>
      <c r="H102" s="78"/>
      <c r="I102" s="78"/>
      <c r="J102" s="78"/>
      <c r="K102" s="78"/>
      <c r="L102" s="78"/>
      <c r="M102" s="78"/>
      <c r="N102" s="78"/>
      <c r="O102" s="78"/>
      <c r="P102" s="78"/>
    </row>
    <row r="103" spans="1:16">
      <c r="A103" s="78"/>
      <c r="B103" s="78"/>
      <c r="C103" s="79"/>
      <c r="D103" s="78"/>
      <c r="E103" s="78"/>
      <c r="F103" s="82"/>
      <c r="G103" s="78"/>
      <c r="H103" s="78"/>
      <c r="I103" s="78"/>
      <c r="J103" s="78"/>
      <c r="K103" s="78"/>
      <c r="L103" s="78"/>
      <c r="M103" s="78"/>
      <c r="N103" s="78"/>
      <c r="O103" s="78"/>
      <c r="P103" s="78"/>
    </row>
    <row r="104" spans="1:16">
      <c r="A104" s="78"/>
      <c r="B104" s="78"/>
      <c r="C104" s="79"/>
      <c r="D104" s="78"/>
      <c r="E104" s="78"/>
      <c r="F104" s="82"/>
      <c r="G104" s="78"/>
      <c r="H104" s="78"/>
      <c r="I104" s="78"/>
      <c r="J104" s="78"/>
      <c r="K104" s="78"/>
      <c r="L104" s="78"/>
      <c r="M104" s="78"/>
      <c r="N104" s="78"/>
      <c r="O104" s="84"/>
      <c r="P104" s="84"/>
    </row>
    <row r="105" spans="1:16">
      <c r="A105" s="78"/>
      <c r="B105" s="78"/>
      <c r="C105" s="79"/>
      <c r="D105" s="78"/>
      <c r="E105" s="78"/>
      <c r="F105" s="82"/>
      <c r="G105" s="78"/>
      <c r="H105" s="78"/>
      <c r="I105" s="78"/>
      <c r="J105" s="78"/>
      <c r="K105" s="78"/>
      <c r="L105" s="78"/>
      <c r="M105" s="78"/>
      <c r="N105" s="78"/>
      <c r="O105" s="78"/>
      <c r="P105" s="78"/>
    </row>
    <row r="106" spans="1:16">
      <c r="A106" s="78"/>
      <c r="B106" s="78"/>
      <c r="C106" s="79"/>
      <c r="D106" s="78"/>
      <c r="E106" s="78"/>
      <c r="F106" s="82"/>
      <c r="G106" s="78"/>
      <c r="H106" s="78"/>
      <c r="I106" s="78"/>
      <c r="J106" s="78"/>
      <c r="K106" s="78"/>
      <c r="L106" s="78"/>
      <c r="M106" s="78"/>
      <c r="N106" s="78"/>
      <c r="O106" s="78"/>
      <c r="P106" s="78"/>
    </row>
    <row r="107" spans="1:16">
      <c r="A107" s="78"/>
      <c r="B107" s="78"/>
      <c r="C107" s="79"/>
      <c r="D107" s="78"/>
      <c r="E107" s="78"/>
      <c r="F107" s="82"/>
      <c r="G107" s="78"/>
      <c r="H107" s="78"/>
      <c r="I107" s="78"/>
      <c r="J107" s="78"/>
      <c r="K107" s="78"/>
      <c r="L107" s="78"/>
      <c r="M107" s="78"/>
      <c r="N107" s="78"/>
      <c r="O107" s="78"/>
      <c r="P107" s="78"/>
    </row>
    <row r="108" spans="1:16">
      <c r="A108" s="78"/>
      <c r="B108" s="78"/>
      <c r="C108" s="79"/>
      <c r="D108" s="78"/>
      <c r="E108" s="78"/>
      <c r="F108" s="82"/>
      <c r="G108" s="78"/>
      <c r="H108" s="78"/>
      <c r="I108" s="78"/>
      <c r="J108" s="78"/>
      <c r="K108" s="78"/>
      <c r="L108" s="78"/>
      <c r="M108" s="78"/>
      <c r="N108" s="78"/>
      <c r="O108" s="78"/>
      <c r="P108" s="78"/>
    </row>
    <row r="109" spans="1:16">
      <c r="A109" s="78"/>
      <c r="B109" s="78"/>
      <c r="C109" s="79"/>
      <c r="D109" s="78"/>
      <c r="E109" s="78"/>
      <c r="F109" s="82"/>
      <c r="G109" s="78"/>
      <c r="H109" s="78"/>
      <c r="I109" s="78"/>
      <c r="J109" s="78"/>
      <c r="K109" s="78"/>
      <c r="L109" s="78"/>
      <c r="M109" s="78"/>
      <c r="N109" s="78"/>
      <c r="O109" s="78"/>
      <c r="P109" s="78"/>
    </row>
    <row r="110" spans="1:16">
      <c r="A110" s="78"/>
      <c r="B110" s="78"/>
      <c r="C110" s="79"/>
      <c r="D110" s="78"/>
      <c r="E110" s="78"/>
      <c r="F110" s="82"/>
      <c r="G110" s="78"/>
      <c r="H110" s="78"/>
      <c r="I110" s="78"/>
      <c r="J110" s="78"/>
      <c r="K110" s="78"/>
      <c r="L110" s="78"/>
      <c r="M110" s="78"/>
      <c r="N110" s="78"/>
      <c r="O110" s="78"/>
      <c r="P110" s="78"/>
    </row>
    <row r="111" spans="1:16">
      <c r="A111" s="78"/>
      <c r="B111" s="78"/>
      <c r="C111" s="79"/>
      <c r="D111" s="78"/>
      <c r="E111" s="78"/>
      <c r="F111" s="82"/>
      <c r="G111" s="78"/>
      <c r="H111" s="78"/>
      <c r="I111" s="78"/>
      <c r="J111" s="78"/>
      <c r="K111" s="78"/>
      <c r="L111" s="78"/>
      <c r="M111" s="78"/>
      <c r="N111" s="78"/>
      <c r="O111" s="78"/>
      <c r="P111" s="78"/>
    </row>
    <row r="112" spans="1:16">
      <c r="A112" s="78"/>
      <c r="B112" s="78"/>
      <c r="C112" s="79"/>
      <c r="D112" s="78"/>
      <c r="E112" s="78"/>
      <c r="F112" s="82"/>
      <c r="G112" s="78"/>
      <c r="H112" s="78"/>
      <c r="I112" s="78"/>
      <c r="J112" s="78"/>
      <c r="K112" s="78"/>
      <c r="L112" s="78"/>
      <c r="M112" s="78"/>
      <c r="N112" s="78"/>
      <c r="O112" s="78"/>
      <c r="P112" s="78"/>
    </row>
    <row r="113" spans="1:16">
      <c r="A113" s="78"/>
      <c r="B113" s="78"/>
      <c r="C113" s="79"/>
      <c r="D113" s="78"/>
      <c r="E113" s="78"/>
      <c r="F113" s="82"/>
      <c r="G113" s="78"/>
      <c r="H113" s="78"/>
      <c r="I113" s="78"/>
      <c r="J113" s="78"/>
      <c r="K113" s="78"/>
      <c r="L113" s="78"/>
      <c r="M113" s="78"/>
      <c r="N113" s="78"/>
      <c r="O113" s="78"/>
      <c r="P113" s="78"/>
    </row>
    <row r="114" spans="1:16">
      <c r="A114" s="78"/>
      <c r="B114" s="78"/>
      <c r="C114" s="79"/>
      <c r="D114" s="78"/>
      <c r="E114" s="78"/>
      <c r="F114" s="82"/>
      <c r="G114" s="78"/>
      <c r="H114" s="78"/>
      <c r="I114" s="78"/>
      <c r="J114" s="78"/>
      <c r="K114" s="78"/>
      <c r="L114" s="78"/>
      <c r="M114" s="78"/>
      <c r="N114" s="78"/>
      <c r="O114" s="78"/>
      <c r="P114" s="78"/>
    </row>
    <row r="115" spans="1:16">
      <c r="A115" s="78"/>
      <c r="B115" s="78"/>
      <c r="C115" s="79"/>
      <c r="D115" s="78"/>
      <c r="E115" s="78"/>
      <c r="F115" s="82"/>
      <c r="G115" s="78"/>
      <c r="H115" s="78"/>
      <c r="I115" s="78"/>
      <c r="J115" s="78"/>
      <c r="K115" s="78"/>
      <c r="L115" s="78"/>
      <c r="M115" s="78"/>
      <c r="N115" s="78"/>
      <c r="O115" s="78"/>
      <c r="P115" s="78"/>
    </row>
    <row r="116" spans="1:16">
      <c r="A116" s="78"/>
      <c r="B116" s="78"/>
      <c r="C116" s="79"/>
      <c r="D116" s="78"/>
      <c r="E116" s="78"/>
      <c r="F116" s="82"/>
      <c r="G116" s="78"/>
      <c r="H116" s="78"/>
      <c r="I116" s="78"/>
      <c r="J116" s="78"/>
      <c r="K116" s="78"/>
      <c r="L116" s="78"/>
      <c r="M116" s="78"/>
      <c r="N116" s="78"/>
      <c r="O116" s="78"/>
      <c r="P116" s="78"/>
    </row>
    <row r="117" spans="1:16">
      <c r="A117" s="78"/>
      <c r="B117" s="78"/>
      <c r="C117" s="79"/>
      <c r="D117" s="78"/>
      <c r="E117" s="78"/>
      <c r="F117" s="82"/>
      <c r="G117" s="78"/>
      <c r="H117" s="78"/>
      <c r="I117" s="78"/>
      <c r="J117" s="78"/>
      <c r="K117" s="78"/>
      <c r="L117" s="78"/>
      <c r="M117" s="78"/>
      <c r="N117" s="78"/>
      <c r="O117" s="78"/>
      <c r="P117" s="78"/>
    </row>
    <row r="118" spans="1:16">
      <c r="A118" s="78"/>
      <c r="B118" s="78"/>
      <c r="C118" s="79"/>
      <c r="D118" s="78"/>
      <c r="E118" s="78"/>
      <c r="F118" s="82"/>
      <c r="G118" s="78"/>
      <c r="H118" s="78"/>
      <c r="I118" s="78"/>
      <c r="J118" s="78"/>
      <c r="K118" s="78"/>
      <c r="L118" s="78"/>
      <c r="M118" s="78"/>
      <c r="N118" s="78"/>
      <c r="O118" s="84"/>
      <c r="P118" s="84"/>
    </row>
    <row r="119" spans="1:16">
      <c r="A119" s="78"/>
      <c r="B119" s="78"/>
      <c r="C119" s="79"/>
      <c r="D119" s="78"/>
      <c r="E119" s="78"/>
      <c r="F119" s="82"/>
      <c r="G119" s="78"/>
      <c r="H119" s="78"/>
      <c r="I119" s="78"/>
      <c r="J119" s="78"/>
      <c r="K119" s="78"/>
      <c r="L119" s="78"/>
      <c r="M119" s="78"/>
      <c r="N119" s="78"/>
      <c r="O119" s="78"/>
      <c r="P119" s="78"/>
    </row>
    <row r="120" spans="1:16">
      <c r="A120" s="78"/>
      <c r="B120" s="78"/>
      <c r="C120" s="79"/>
      <c r="D120" s="78"/>
      <c r="E120" s="78"/>
      <c r="F120" s="82"/>
      <c r="G120" s="78"/>
      <c r="H120" s="78"/>
      <c r="I120" s="78"/>
      <c r="J120" s="78"/>
      <c r="K120" s="78"/>
      <c r="L120" s="78"/>
      <c r="M120" s="78"/>
      <c r="N120" s="78"/>
      <c r="O120" s="78"/>
      <c r="P120" s="78"/>
    </row>
  </sheetData>
  <sortState ref="A4:FZ92">
    <sortCondition ref="A4:A92"/>
  </sortState>
  <customSheetViews>
    <customSheetView guid="{89953FCB-456A-4C2D-8912-B30825F750D3}" fitToPage="1" state="hidden">
      <pane xSplit="1" ySplit="3" topLeftCell="Q65" activePane="bottomRight" state="frozen"/>
      <selection pane="bottomRight" activeCell="T13" sqref="T12:T13"/>
      <pageMargins left="0" right="0" top="0" bottom="0" header="0" footer="0"/>
      <printOptions headings="1" gridLines="1"/>
      <pageSetup scale="51" fitToWidth="8" fitToHeight="2" orientation="portrait" r:id="rId1"/>
      <headerFooter alignWithMargins="0"/>
    </customSheetView>
  </customSheetViews>
  <mergeCells count="1">
    <mergeCell ref="P2:P3"/>
  </mergeCells>
  <phoneticPr fontId="4" type="noConversion"/>
  <printOptions headings="1" gridLines="1"/>
  <pageMargins left="0.75" right="0.75" top="1" bottom="1" header="0.5" footer="0.5"/>
  <pageSetup scale="51" fitToWidth="8" fitToHeight="2"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R42"/>
  <sheetViews>
    <sheetView zoomScaleNormal="100" workbookViewId="0">
      <selection activeCell="M31" sqref="M31"/>
    </sheetView>
  </sheetViews>
  <sheetFormatPr defaultRowHeight="13.2"/>
  <cols>
    <col min="2" max="3" width="4.5546875" customWidth="1"/>
    <col min="8" max="8" width="9.109375" customWidth="1"/>
    <col min="18" max="18" width="30.6640625" customWidth="1"/>
  </cols>
  <sheetData>
    <row r="1" spans="1:18" s="1" customFormat="1" ht="15" customHeight="1">
      <c r="A1" s="213" t="s">
        <v>76</v>
      </c>
      <c r="B1" s="212"/>
      <c r="C1" s="212"/>
      <c r="D1" s="212"/>
      <c r="E1" s="212"/>
      <c r="F1" s="212"/>
      <c r="G1" s="212"/>
      <c r="H1" s="212"/>
      <c r="I1" s="212"/>
      <c r="J1" s="212"/>
      <c r="K1" s="212"/>
      <c r="L1" s="212"/>
      <c r="M1" s="212"/>
      <c r="N1" s="212"/>
      <c r="O1" s="212"/>
      <c r="P1" s="212"/>
      <c r="Q1" s="212"/>
      <c r="R1" s="212"/>
    </row>
    <row r="2" spans="1:18" s="1" customFormat="1" ht="15" customHeight="1">
      <c r="A2" s="212" t="s">
        <v>77</v>
      </c>
      <c r="B2" s="212"/>
      <c r="C2" s="212"/>
      <c r="D2" s="212"/>
      <c r="E2" s="212"/>
      <c r="F2" s="212"/>
      <c r="G2" s="212"/>
      <c r="H2" s="212"/>
      <c r="I2" s="212"/>
      <c r="J2" s="212"/>
      <c r="K2" s="212"/>
      <c r="L2" s="212"/>
      <c r="M2" s="212"/>
      <c r="N2" s="212"/>
      <c r="O2" s="212"/>
      <c r="P2" s="212"/>
      <c r="Q2" s="212"/>
      <c r="R2" s="212"/>
    </row>
    <row r="3" spans="1:18" s="1" customFormat="1" ht="15" customHeight="1">
      <c r="A3" s="212"/>
      <c r="B3" s="213" t="s">
        <v>78</v>
      </c>
      <c r="C3" s="212" t="s">
        <v>1084</v>
      </c>
      <c r="D3" s="212"/>
      <c r="E3" s="212"/>
      <c r="F3" s="212"/>
      <c r="G3" s="212"/>
      <c r="H3" s="212"/>
      <c r="I3" s="212"/>
      <c r="J3" s="212"/>
      <c r="K3" s="212"/>
      <c r="L3" s="212"/>
      <c r="M3" s="212"/>
      <c r="N3" s="212"/>
      <c r="O3" s="212"/>
      <c r="P3" s="212"/>
      <c r="Q3" s="212"/>
      <c r="R3" s="212"/>
    </row>
    <row r="4" spans="1:18" s="1" customFormat="1" ht="15" customHeight="1">
      <c r="A4" s="212"/>
      <c r="B4" s="212"/>
      <c r="C4" s="212"/>
      <c r="D4" s="213" t="s">
        <v>1083</v>
      </c>
      <c r="E4" s="212"/>
      <c r="F4" s="212"/>
      <c r="G4" s="212"/>
      <c r="H4" s="212"/>
      <c r="I4" s="212"/>
      <c r="J4" s="212"/>
      <c r="K4" s="212"/>
      <c r="L4" s="212"/>
      <c r="M4" s="212"/>
      <c r="N4" s="212"/>
      <c r="O4" s="212"/>
      <c r="P4" s="212"/>
      <c r="Q4" s="212"/>
      <c r="R4" s="212"/>
    </row>
    <row r="5" spans="1:18" s="1" customFormat="1" ht="15" customHeight="1">
      <c r="A5" s="212"/>
      <c r="B5" s="212"/>
      <c r="C5" s="212"/>
      <c r="D5" s="212"/>
      <c r="E5" s="212"/>
      <c r="F5" s="212"/>
      <c r="G5" s="212"/>
      <c r="H5" s="212"/>
      <c r="I5" s="212"/>
      <c r="J5" s="212"/>
      <c r="K5" s="212"/>
      <c r="L5" s="212"/>
      <c r="M5" s="212"/>
      <c r="N5" s="212"/>
      <c r="O5" s="212"/>
      <c r="P5" s="212"/>
      <c r="Q5" s="212"/>
      <c r="R5" s="212"/>
    </row>
    <row r="6" spans="1:18" s="1" customFormat="1" ht="15" customHeight="1">
      <c r="A6" s="212"/>
      <c r="B6" s="213" t="s">
        <v>79</v>
      </c>
      <c r="C6" s="212" t="s">
        <v>80</v>
      </c>
      <c r="D6" s="212"/>
      <c r="E6" s="212"/>
      <c r="F6" s="212"/>
      <c r="G6" s="212"/>
      <c r="H6" s="212"/>
      <c r="I6" s="212"/>
      <c r="J6" s="212"/>
      <c r="K6" s="212"/>
      <c r="L6" s="212"/>
      <c r="M6" s="212"/>
      <c r="N6" s="212"/>
      <c r="O6" s="212"/>
      <c r="P6" s="212"/>
      <c r="Q6" s="212"/>
      <c r="R6" s="212"/>
    </row>
    <row r="7" spans="1:18" s="1" customFormat="1" ht="15" customHeight="1">
      <c r="A7" s="212"/>
      <c r="B7" s="212"/>
      <c r="C7" s="212"/>
      <c r="D7" s="212"/>
      <c r="E7" s="212"/>
      <c r="F7" s="212"/>
      <c r="G7" s="212"/>
      <c r="H7" s="212"/>
      <c r="I7" s="212"/>
      <c r="J7" s="212"/>
      <c r="K7" s="212"/>
      <c r="L7" s="212"/>
      <c r="M7" s="212"/>
      <c r="N7" s="212"/>
      <c r="O7" s="212"/>
      <c r="P7" s="212"/>
      <c r="Q7" s="212"/>
      <c r="R7" s="212"/>
    </row>
    <row r="8" spans="1:18" s="1" customFormat="1" ht="15" customHeight="1">
      <c r="A8" s="212"/>
      <c r="B8" s="213" t="s">
        <v>81</v>
      </c>
      <c r="C8" s="212" t="s">
        <v>82</v>
      </c>
      <c r="D8" s="212"/>
      <c r="E8" s="212"/>
      <c r="F8" s="212"/>
      <c r="G8" s="212"/>
      <c r="H8" s="212"/>
      <c r="I8" s="212"/>
      <c r="J8" s="212"/>
      <c r="K8" s="212"/>
      <c r="L8" s="212"/>
      <c r="M8" s="212"/>
      <c r="N8" s="212"/>
      <c r="O8" s="212"/>
      <c r="P8" s="212"/>
      <c r="Q8" s="212"/>
      <c r="R8" s="212"/>
    </row>
    <row r="9" spans="1:18" s="1" customFormat="1" ht="15" customHeight="1">
      <c r="A9" s="212"/>
      <c r="B9" s="212"/>
      <c r="C9" s="212" t="s">
        <v>83</v>
      </c>
      <c r="D9" s="212"/>
      <c r="E9" s="212"/>
      <c r="F9" s="212"/>
      <c r="G9" s="212"/>
      <c r="H9" s="212"/>
      <c r="I9" s="212"/>
      <c r="J9" s="212"/>
      <c r="K9" s="212"/>
      <c r="L9" s="212"/>
      <c r="M9" s="212"/>
      <c r="N9" s="212"/>
      <c r="O9" s="212"/>
      <c r="P9" s="212"/>
      <c r="Q9" s="212"/>
      <c r="R9" s="212"/>
    </row>
    <row r="10" spans="1:18" s="1" customFormat="1" ht="15" customHeight="1">
      <c r="A10" s="212"/>
      <c r="B10" s="212"/>
      <c r="C10" s="214"/>
      <c r="D10" s="213" t="s">
        <v>84</v>
      </c>
      <c r="E10" s="212"/>
      <c r="F10" s="212"/>
      <c r="G10" s="212"/>
      <c r="H10" s="212"/>
      <c r="I10" s="212"/>
      <c r="J10" s="212"/>
      <c r="K10" s="212"/>
      <c r="L10" s="212"/>
      <c r="M10" s="212"/>
      <c r="N10" s="212"/>
      <c r="O10" s="212"/>
      <c r="P10" s="212"/>
      <c r="Q10" s="212"/>
      <c r="R10" s="212"/>
    </row>
    <row r="11" spans="1:18" s="1" customFormat="1" ht="15" customHeight="1">
      <c r="A11" s="212"/>
      <c r="B11" s="212"/>
      <c r="C11" s="214"/>
      <c r="D11" s="212"/>
      <c r="E11" s="212"/>
      <c r="F11" s="212"/>
      <c r="G11" s="212"/>
      <c r="H11" s="212"/>
      <c r="I11" s="212"/>
      <c r="J11" s="212"/>
      <c r="K11" s="212"/>
      <c r="L11" s="212"/>
      <c r="M11" s="212"/>
      <c r="N11" s="212"/>
      <c r="O11" s="212"/>
      <c r="P11" s="212"/>
      <c r="Q11" s="212"/>
      <c r="R11" s="212"/>
    </row>
    <row r="12" spans="1:18" s="1" customFormat="1" ht="15" customHeight="1">
      <c r="A12" s="213"/>
      <c r="B12" s="213" t="s">
        <v>85</v>
      </c>
      <c r="C12" s="215" t="s">
        <v>86</v>
      </c>
      <c r="D12" s="213"/>
      <c r="E12" s="213"/>
      <c r="F12" s="213"/>
      <c r="G12" s="213"/>
      <c r="H12" s="212"/>
      <c r="I12" s="212"/>
      <c r="J12" s="212"/>
      <c r="K12" s="212"/>
      <c r="L12" s="212"/>
      <c r="M12" s="212"/>
      <c r="N12" s="212"/>
      <c r="O12" s="212"/>
      <c r="P12" s="212"/>
      <c r="Q12" s="212"/>
      <c r="R12" s="212"/>
    </row>
    <row r="13" spans="1:18" s="1" customFormat="1" ht="15" customHeight="1">
      <c r="A13" s="212"/>
      <c r="B13" s="212"/>
      <c r="C13" s="212"/>
      <c r="D13" s="212"/>
      <c r="E13" s="212"/>
      <c r="F13" s="212"/>
      <c r="G13" s="212"/>
      <c r="H13" s="212"/>
      <c r="I13" s="212"/>
      <c r="J13" s="212"/>
      <c r="K13" s="212"/>
      <c r="L13" s="212"/>
      <c r="M13" s="212"/>
      <c r="N13" s="212"/>
      <c r="O13" s="212"/>
      <c r="P13" s="212"/>
      <c r="Q13" s="212"/>
      <c r="R13" s="212"/>
    </row>
    <row r="14" spans="1:18" s="1" customFormat="1" ht="15" customHeight="1">
      <c r="A14" s="212"/>
      <c r="B14" s="213" t="s">
        <v>87</v>
      </c>
      <c r="C14" s="213" t="s">
        <v>88</v>
      </c>
      <c r="D14" s="212"/>
      <c r="E14" s="212"/>
      <c r="F14" s="212"/>
      <c r="G14" s="212"/>
      <c r="H14" s="212"/>
      <c r="I14" s="212"/>
      <c r="J14" s="212"/>
      <c r="K14" s="212"/>
      <c r="L14" s="212"/>
      <c r="M14" s="212"/>
      <c r="N14" s="212"/>
      <c r="O14" s="212"/>
      <c r="P14" s="212"/>
      <c r="Q14" s="212"/>
      <c r="R14" s="212"/>
    </row>
    <row r="15" spans="1:18" s="1" customFormat="1" ht="15" customHeight="1">
      <c r="A15" s="212"/>
      <c r="B15" s="212"/>
      <c r="C15" s="212"/>
      <c r="D15" s="212"/>
      <c r="E15" s="212"/>
      <c r="F15" s="212"/>
      <c r="G15" s="212"/>
      <c r="H15" s="212"/>
      <c r="I15" s="212"/>
      <c r="J15" s="212"/>
      <c r="K15" s="212"/>
      <c r="L15" s="212"/>
      <c r="M15" s="212"/>
      <c r="N15" s="212"/>
      <c r="O15" s="212"/>
      <c r="P15" s="212"/>
      <c r="Q15" s="212"/>
      <c r="R15" s="212"/>
    </row>
    <row r="16" spans="1:18" s="1" customFormat="1" ht="15" customHeight="1">
      <c r="A16" s="212"/>
      <c r="B16" s="213" t="s">
        <v>89</v>
      </c>
      <c r="C16" s="213" t="s">
        <v>1085</v>
      </c>
      <c r="D16" s="212"/>
      <c r="E16" s="212"/>
      <c r="F16" s="212"/>
      <c r="G16" s="212"/>
      <c r="H16" s="212"/>
      <c r="I16" s="212"/>
      <c r="J16" s="212"/>
      <c r="K16" s="212"/>
      <c r="L16" s="212"/>
      <c r="M16" s="212"/>
      <c r="N16" s="212"/>
      <c r="O16" s="212"/>
      <c r="P16" s="212"/>
      <c r="Q16" s="212"/>
      <c r="R16" s="212"/>
    </row>
    <row r="17" spans="1:18" s="1" customFormat="1" ht="15" customHeight="1"/>
    <row r="18" spans="1:18" s="1" customFormat="1" ht="15" customHeight="1"/>
    <row r="19" spans="1:18" s="1" customFormat="1" ht="15" customHeight="1"/>
    <row r="20" spans="1:18">
      <c r="A20" s="92"/>
      <c r="B20" s="92"/>
      <c r="C20" s="92"/>
      <c r="D20" s="92"/>
      <c r="E20" s="92"/>
      <c r="F20" s="92"/>
      <c r="G20" s="92"/>
      <c r="H20" s="92"/>
      <c r="I20" s="92"/>
      <c r="J20" s="92"/>
      <c r="K20" s="92"/>
      <c r="L20" s="92"/>
      <c r="M20" s="92"/>
      <c r="N20" s="92"/>
      <c r="O20" s="92"/>
      <c r="P20" s="92"/>
      <c r="Q20" s="92"/>
      <c r="R20" s="92"/>
    </row>
    <row r="21" spans="1:18">
      <c r="A21" s="92"/>
      <c r="B21" s="92"/>
      <c r="C21" s="92"/>
      <c r="D21" s="92"/>
      <c r="E21" s="92"/>
      <c r="F21" s="92"/>
      <c r="G21" s="92"/>
      <c r="H21" s="92"/>
      <c r="I21" s="92"/>
      <c r="J21" s="92"/>
      <c r="K21" s="92"/>
      <c r="L21" s="92"/>
      <c r="M21" s="92"/>
      <c r="N21" s="92"/>
      <c r="O21" s="92"/>
      <c r="P21" s="92"/>
      <c r="Q21" s="92"/>
      <c r="R21" s="92"/>
    </row>
    <row r="22" spans="1:18">
      <c r="A22" s="92"/>
      <c r="B22" s="92"/>
      <c r="C22" s="92"/>
      <c r="D22" s="92"/>
      <c r="E22" s="92"/>
      <c r="F22" s="92"/>
      <c r="G22" s="92"/>
      <c r="H22" s="92"/>
      <c r="I22" s="92"/>
      <c r="J22" s="92"/>
      <c r="K22" s="92"/>
      <c r="L22" s="92"/>
      <c r="M22" s="92"/>
      <c r="N22" s="92"/>
      <c r="O22" s="92"/>
      <c r="P22" s="92"/>
      <c r="Q22" s="92"/>
      <c r="R22" s="92"/>
    </row>
    <row r="23" spans="1:18">
      <c r="A23" s="92"/>
      <c r="B23" s="92"/>
      <c r="C23" s="92"/>
      <c r="D23" s="92"/>
      <c r="E23" s="92"/>
      <c r="F23" s="92"/>
      <c r="G23" s="92"/>
      <c r="H23" s="92"/>
      <c r="I23" s="92"/>
      <c r="J23" s="92"/>
      <c r="K23" s="92"/>
      <c r="L23" s="92"/>
      <c r="M23" s="92"/>
      <c r="N23" s="92"/>
      <c r="O23" s="92"/>
      <c r="P23" s="92"/>
      <c r="Q23" s="92"/>
      <c r="R23" s="92"/>
    </row>
    <row r="24" spans="1:18">
      <c r="A24" s="92"/>
      <c r="B24" s="92"/>
      <c r="C24" s="92"/>
      <c r="D24" s="92"/>
      <c r="E24" s="92"/>
      <c r="F24" s="92"/>
      <c r="G24" s="92"/>
      <c r="H24" s="92"/>
      <c r="I24" s="92"/>
      <c r="J24" s="92"/>
      <c r="K24" s="92"/>
      <c r="L24" s="92"/>
      <c r="M24" s="92"/>
      <c r="N24" s="92"/>
      <c r="O24" s="92"/>
      <c r="P24" s="92"/>
      <c r="Q24" s="92"/>
      <c r="R24" s="92"/>
    </row>
    <row r="25" spans="1:18">
      <c r="A25" s="92"/>
      <c r="B25" s="92"/>
      <c r="C25" s="92"/>
      <c r="D25" s="92"/>
      <c r="E25" s="92"/>
      <c r="F25" s="92"/>
      <c r="G25" s="92"/>
      <c r="H25" s="92"/>
      <c r="I25" s="92"/>
      <c r="J25" s="92"/>
      <c r="K25" s="92"/>
      <c r="L25" s="92"/>
      <c r="M25" s="92"/>
      <c r="N25" s="92"/>
      <c r="O25" s="92"/>
      <c r="P25" s="92"/>
      <c r="Q25" s="92"/>
      <c r="R25" s="92"/>
    </row>
    <row r="26" spans="1:18">
      <c r="A26" s="92"/>
      <c r="B26" s="92"/>
      <c r="C26" s="92"/>
      <c r="D26" s="92"/>
      <c r="E26" s="92"/>
      <c r="F26" s="92"/>
      <c r="G26" s="92"/>
      <c r="H26" s="92"/>
      <c r="I26" s="92"/>
      <c r="J26" s="92"/>
      <c r="K26" s="92"/>
      <c r="L26" s="92"/>
      <c r="M26" s="92"/>
      <c r="N26" s="92"/>
      <c r="O26" s="92"/>
      <c r="P26" s="92"/>
      <c r="Q26" s="92"/>
      <c r="R26" s="92"/>
    </row>
    <row r="27" spans="1:18">
      <c r="A27" s="92"/>
      <c r="B27" s="92"/>
      <c r="C27" s="92"/>
      <c r="D27" s="92"/>
      <c r="E27" s="92"/>
      <c r="F27" s="92"/>
      <c r="G27" s="92"/>
      <c r="H27" s="92"/>
      <c r="I27" s="92"/>
      <c r="J27" s="92"/>
      <c r="K27" s="92"/>
      <c r="L27" s="92"/>
      <c r="M27" s="92"/>
      <c r="N27" s="92"/>
      <c r="O27" s="92"/>
      <c r="P27" s="92"/>
      <c r="Q27" s="92"/>
      <c r="R27" s="92"/>
    </row>
    <row r="28" spans="1:18">
      <c r="A28" s="92"/>
      <c r="B28" s="92"/>
      <c r="C28" s="92"/>
      <c r="D28" s="92"/>
      <c r="E28" s="92"/>
      <c r="F28" s="92"/>
      <c r="G28" s="92"/>
      <c r="H28" s="92"/>
      <c r="I28" s="92"/>
      <c r="J28" s="92"/>
      <c r="K28" s="92"/>
      <c r="L28" s="92"/>
      <c r="M28" s="92"/>
      <c r="N28" s="92"/>
      <c r="O28" s="92"/>
      <c r="P28" s="92"/>
      <c r="Q28" s="92"/>
      <c r="R28" s="92"/>
    </row>
    <row r="29" spans="1:18">
      <c r="A29" s="92"/>
      <c r="B29" s="92"/>
      <c r="C29" s="92"/>
      <c r="D29" s="92"/>
      <c r="E29" s="92"/>
      <c r="F29" s="92"/>
      <c r="G29" s="92"/>
      <c r="H29" s="92"/>
      <c r="I29" s="92"/>
      <c r="J29" s="92"/>
      <c r="K29" s="92"/>
      <c r="L29" s="92"/>
      <c r="M29" s="92"/>
      <c r="N29" s="92"/>
      <c r="O29" s="92"/>
      <c r="P29" s="92"/>
      <c r="Q29" s="92"/>
      <c r="R29" s="92"/>
    </row>
    <row r="30" spans="1:18">
      <c r="A30" s="92"/>
      <c r="B30" s="92"/>
      <c r="C30" s="92"/>
      <c r="D30" s="92"/>
      <c r="E30" s="92"/>
      <c r="F30" s="92"/>
      <c r="G30" s="92"/>
      <c r="H30" s="92"/>
      <c r="I30" s="92"/>
      <c r="J30" s="92"/>
      <c r="K30" s="92"/>
      <c r="L30" s="92"/>
      <c r="M30" s="92"/>
      <c r="N30" s="92"/>
      <c r="O30" s="92"/>
      <c r="P30" s="92"/>
      <c r="Q30" s="92"/>
      <c r="R30" s="92"/>
    </row>
    <row r="31" spans="1:18">
      <c r="A31" s="92"/>
      <c r="B31" s="92"/>
      <c r="C31" s="92"/>
      <c r="D31" s="92"/>
      <c r="E31" s="92"/>
      <c r="F31" s="92"/>
      <c r="G31" s="92"/>
      <c r="H31" s="92"/>
      <c r="I31" s="92"/>
      <c r="J31" s="92"/>
      <c r="K31" s="92"/>
      <c r="L31" s="92"/>
      <c r="M31" s="92"/>
      <c r="N31" s="92"/>
      <c r="O31" s="92"/>
      <c r="P31" s="92"/>
      <c r="Q31" s="92"/>
      <c r="R31" s="92"/>
    </row>
    <row r="32" spans="1:18">
      <c r="A32" s="92"/>
      <c r="B32" s="92"/>
      <c r="C32" s="92"/>
      <c r="D32" s="92"/>
      <c r="E32" s="92"/>
      <c r="F32" s="92"/>
      <c r="G32" s="92"/>
      <c r="H32" s="92"/>
      <c r="I32" s="92"/>
      <c r="J32" s="92"/>
      <c r="K32" s="92"/>
      <c r="L32" s="92"/>
      <c r="M32" s="92"/>
      <c r="N32" s="92"/>
      <c r="O32" s="92"/>
      <c r="P32" s="92"/>
      <c r="Q32" s="92"/>
      <c r="R32" s="92"/>
    </row>
    <row r="33" spans="1:18">
      <c r="A33" s="92"/>
      <c r="B33" s="92"/>
      <c r="C33" s="92"/>
      <c r="D33" s="92"/>
      <c r="E33" s="92"/>
      <c r="F33" s="92"/>
      <c r="G33" s="92"/>
      <c r="H33" s="92"/>
      <c r="I33" s="92"/>
      <c r="J33" s="92"/>
      <c r="K33" s="92"/>
      <c r="L33" s="92"/>
      <c r="M33" s="92"/>
      <c r="N33" s="92"/>
      <c r="O33" s="92"/>
      <c r="P33" s="92"/>
      <c r="Q33" s="92"/>
      <c r="R33" s="92"/>
    </row>
    <row r="34" spans="1:18">
      <c r="A34" s="92"/>
      <c r="B34" s="92"/>
      <c r="C34" s="92"/>
      <c r="D34" s="92"/>
      <c r="E34" s="92"/>
      <c r="F34" s="92"/>
      <c r="G34" s="92"/>
      <c r="H34" s="92"/>
      <c r="I34" s="92"/>
      <c r="J34" s="92"/>
      <c r="K34" s="92"/>
      <c r="L34" s="92"/>
      <c r="M34" s="92"/>
      <c r="N34" s="92"/>
      <c r="O34" s="92"/>
      <c r="P34" s="92"/>
      <c r="Q34" s="92"/>
      <c r="R34" s="92"/>
    </row>
    <row r="35" spans="1:18">
      <c r="A35" s="92"/>
      <c r="B35" s="92"/>
      <c r="C35" s="92"/>
      <c r="D35" s="92"/>
      <c r="E35" s="92"/>
      <c r="F35" s="92"/>
      <c r="G35" s="92"/>
      <c r="H35" s="92"/>
      <c r="I35" s="92"/>
      <c r="J35" s="92"/>
      <c r="K35" s="92"/>
      <c r="L35" s="92"/>
      <c r="M35" s="92"/>
      <c r="N35" s="92"/>
      <c r="O35" s="92"/>
      <c r="P35" s="92"/>
      <c r="Q35" s="92"/>
      <c r="R35" s="92"/>
    </row>
    <row r="36" spans="1:18">
      <c r="A36" s="92"/>
      <c r="B36" s="92"/>
      <c r="C36" s="92"/>
      <c r="D36" s="92"/>
      <c r="E36" s="92"/>
      <c r="F36" s="92"/>
      <c r="G36" s="92"/>
      <c r="H36" s="92"/>
      <c r="I36" s="92"/>
      <c r="J36" s="92"/>
      <c r="K36" s="92"/>
      <c r="L36" s="92"/>
      <c r="M36" s="92"/>
      <c r="N36" s="92"/>
      <c r="O36" s="92"/>
      <c r="P36" s="92"/>
      <c r="Q36" s="92"/>
      <c r="R36" s="92"/>
    </row>
    <row r="37" spans="1:18">
      <c r="A37" s="92"/>
      <c r="B37" s="92"/>
      <c r="C37" s="92"/>
      <c r="D37" s="92"/>
      <c r="E37" s="92"/>
      <c r="F37" s="92"/>
      <c r="G37" s="92"/>
      <c r="H37" s="92"/>
      <c r="I37" s="92"/>
      <c r="J37" s="92"/>
      <c r="K37" s="92"/>
      <c r="L37" s="92"/>
      <c r="M37" s="92"/>
      <c r="N37" s="92"/>
      <c r="O37" s="92"/>
      <c r="P37" s="92"/>
      <c r="Q37" s="92"/>
      <c r="R37" s="92"/>
    </row>
    <row r="38" spans="1:18">
      <c r="A38" s="92"/>
      <c r="B38" s="92"/>
      <c r="C38" s="92"/>
      <c r="D38" s="92"/>
      <c r="E38" s="92"/>
      <c r="F38" s="92"/>
      <c r="G38" s="92"/>
      <c r="H38" s="92"/>
      <c r="I38" s="92"/>
      <c r="J38" s="92"/>
      <c r="K38" s="92"/>
      <c r="L38" s="92"/>
      <c r="M38" s="92"/>
      <c r="N38" s="92"/>
      <c r="O38" s="92"/>
      <c r="P38" s="92"/>
      <c r="Q38" s="92"/>
      <c r="R38" s="92"/>
    </row>
    <row r="39" spans="1:18">
      <c r="A39" s="92"/>
      <c r="B39" s="92"/>
      <c r="C39" s="92"/>
      <c r="D39" s="92"/>
      <c r="E39" s="92"/>
      <c r="F39" s="92"/>
      <c r="G39" s="92"/>
      <c r="H39" s="92"/>
      <c r="I39" s="92"/>
      <c r="J39" s="92"/>
      <c r="K39" s="92"/>
      <c r="L39" s="92"/>
      <c r="M39" s="92"/>
      <c r="N39" s="92"/>
      <c r="O39" s="92"/>
      <c r="P39" s="92"/>
      <c r="Q39" s="92"/>
      <c r="R39" s="92"/>
    </row>
    <row r="40" spans="1:18">
      <c r="A40" s="92"/>
      <c r="B40" s="92"/>
      <c r="C40" s="92"/>
      <c r="D40" s="92"/>
      <c r="E40" s="92"/>
      <c r="F40" s="92"/>
      <c r="G40" s="92"/>
      <c r="H40" s="92"/>
      <c r="I40" s="92"/>
      <c r="J40" s="92"/>
      <c r="K40" s="92"/>
      <c r="L40" s="92"/>
      <c r="M40" s="92"/>
      <c r="N40" s="92"/>
      <c r="O40" s="92"/>
      <c r="P40" s="92"/>
      <c r="Q40" s="92"/>
      <c r="R40" s="92"/>
    </row>
    <row r="41" spans="1:18">
      <c r="A41" s="92"/>
      <c r="B41" s="92"/>
      <c r="C41" s="92"/>
      <c r="D41" s="92"/>
      <c r="E41" s="92"/>
      <c r="F41" s="92"/>
      <c r="G41" s="92"/>
      <c r="H41" s="92"/>
      <c r="I41" s="92"/>
      <c r="J41" s="92"/>
      <c r="K41" s="92"/>
      <c r="L41" s="92"/>
      <c r="M41" s="92"/>
      <c r="N41" s="92"/>
      <c r="O41" s="92"/>
      <c r="P41" s="92"/>
      <c r="Q41" s="92"/>
      <c r="R41" s="92"/>
    </row>
    <row r="42" spans="1:18">
      <c r="A42" s="92"/>
      <c r="B42" s="92"/>
      <c r="C42" s="92"/>
      <c r="D42" s="92"/>
      <c r="E42" s="92"/>
      <c r="F42" s="92"/>
      <c r="G42" s="92"/>
      <c r="H42" s="92"/>
      <c r="I42" s="92"/>
      <c r="J42" s="92"/>
      <c r="K42" s="92"/>
      <c r="L42" s="92"/>
      <c r="M42" s="92"/>
      <c r="N42" s="92"/>
      <c r="O42" s="92"/>
      <c r="P42" s="92"/>
      <c r="Q42" s="92"/>
      <c r="R42" s="92"/>
    </row>
  </sheetData>
  <customSheetViews>
    <customSheetView guid="{89953FCB-456A-4C2D-8912-B30825F750D3}" showGridLines="0" fitToPage="1">
      <selection activeCell="D25" sqref="D25"/>
      <pageMargins left="0" right="0" top="0" bottom="0" header="0" footer="0"/>
      <printOptions horizontalCentered="1" verticalCentered="1"/>
      <pageSetup scale="75" orientation="landscape" r:id="rId1"/>
      <headerFooter alignWithMargins="0"/>
    </customSheetView>
  </customSheetViews>
  <phoneticPr fontId="4" type="noConversion"/>
  <printOptions horizontalCentered="1" verticalCentered="1"/>
  <pageMargins left="0.39" right="0.4" top="1" bottom="1" header="0.5" footer="0.5"/>
  <pageSetup scale="7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25"/>
  <sheetViews>
    <sheetView topLeftCell="A13" workbookViewId="0">
      <selection activeCell="C15" sqref="C15"/>
    </sheetView>
  </sheetViews>
  <sheetFormatPr defaultColWidth="8.88671875" defaultRowHeight="13.2"/>
  <cols>
    <col min="1" max="1" width="33.33203125" style="145" customWidth="1"/>
    <col min="2" max="2" width="51.5546875" style="145" customWidth="1"/>
    <col min="3" max="3" width="54.88671875" style="145" customWidth="1"/>
    <col min="4" max="4" width="47.5546875" style="145" customWidth="1"/>
    <col min="5" max="16384" width="8.88671875" style="2"/>
  </cols>
  <sheetData>
    <row r="1" spans="1:4" ht="111.9" customHeight="1">
      <c r="A1" s="330" t="s">
        <v>90</v>
      </c>
      <c r="B1" s="331"/>
      <c r="C1" s="331"/>
      <c r="D1" s="331"/>
    </row>
    <row r="2" spans="1:4">
      <c r="A2" s="178"/>
      <c r="B2" s="178"/>
      <c r="C2" s="178"/>
      <c r="D2" s="178"/>
    </row>
    <row r="3" spans="1:4">
      <c r="A3" s="142" t="s">
        <v>91</v>
      </c>
      <c r="B3" s="142" t="s">
        <v>92</v>
      </c>
      <c r="C3" s="142" t="s">
        <v>93</v>
      </c>
      <c r="D3" s="142" t="s">
        <v>94</v>
      </c>
    </row>
    <row r="4" spans="1:4" ht="26.4">
      <c r="A4" s="143" t="s">
        <v>95</v>
      </c>
      <c r="B4" s="144" t="s">
        <v>96</v>
      </c>
      <c r="C4" s="144" t="s">
        <v>97</v>
      </c>
      <c r="D4" s="144" t="s">
        <v>98</v>
      </c>
    </row>
    <row r="5" spans="1:4" ht="66">
      <c r="A5" s="143" t="s">
        <v>99</v>
      </c>
      <c r="B5" s="144" t="s">
        <v>100</v>
      </c>
      <c r="C5" s="144" t="s">
        <v>101</v>
      </c>
      <c r="D5" s="144" t="s">
        <v>102</v>
      </c>
    </row>
    <row r="6" spans="1:4" ht="79.2">
      <c r="A6" s="144" t="s">
        <v>103</v>
      </c>
      <c r="B6" s="144" t="s">
        <v>104</v>
      </c>
      <c r="C6" s="144" t="s">
        <v>105</v>
      </c>
      <c r="D6" s="143" t="s">
        <v>106</v>
      </c>
    </row>
    <row r="7" spans="1:4" ht="132">
      <c r="A7" s="144" t="s">
        <v>107</v>
      </c>
      <c r="B7" s="143" t="s">
        <v>108</v>
      </c>
      <c r="C7" s="144" t="s">
        <v>109</v>
      </c>
      <c r="D7" s="144" t="s">
        <v>110</v>
      </c>
    </row>
    <row r="8" spans="1:4" ht="52.8">
      <c r="A8" s="144" t="s">
        <v>111</v>
      </c>
      <c r="B8" s="144" t="s">
        <v>112</v>
      </c>
      <c r="C8" s="144" t="s">
        <v>113</v>
      </c>
      <c r="D8" s="144" t="s">
        <v>114</v>
      </c>
    </row>
    <row r="9" spans="1:4" ht="79.2">
      <c r="A9" s="144" t="s">
        <v>115</v>
      </c>
      <c r="B9" s="144" t="s">
        <v>116</v>
      </c>
      <c r="C9" s="144" t="s">
        <v>117</v>
      </c>
      <c r="D9" s="143" t="s">
        <v>118</v>
      </c>
    </row>
    <row r="10" spans="1:4" ht="52.8">
      <c r="A10" s="144" t="s">
        <v>119</v>
      </c>
      <c r="B10" s="144" t="s">
        <v>120</v>
      </c>
      <c r="C10" s="144" t="s">
        <v>121</v>
      </c>
      <c r="D10" s="144" t="s">
        <v>122</v>
      </c>
    </row>
    <row r="11" spans="1:4" ht="171.6">
      <c r="A11" s="143" t="s">
        <v>123</v>
      </c>
      <c r="B11" s="144" t="s">
        <v>124</v>
      </c>
      <c r="C11" s="143" t="s">
        <v>125</v>
      </c>
      <c r="D11" s="144" t="s">
        <v>126</v>
      </c>
    </row>
    <row r="12" spans="1:4" ht="171.6">
      <c r="A12" s="143" t="s">
        <v>127</v>
      </c>
      <c r="B12" s="144" t="s">
        <v>128</v>
      </c>
      <c r="C12" s="143" t="s">
        <v>125</v>
      </c>
      <c r="D12" s="144" t="s">
        <v>126</v>
      </c>
    </row>
    <row r="13" spans="1:4" ht="171.6">
      <c r="A13" s="143" t="s">
        <v>129</v>
      </c>
      <c r="B13" s="144" t="s">
        <v>130</v>
      </c>
      <c r="C13" s="143" t="s">
        <v>125</v>
      </c>
      <c r="D13" s="144" t="s">
        <v>126</v>
      </c>
    </row>
    <row r="14" spans="1:4" ht="171.6">
      <c r="A14" s="143" t="s">
        <v>131</v>
      </c>
      <c r="B14" s="144" t="s">
        <v>132</v>
      </c>
      <c r="C14" s="143" t="s">
        <v>125</v>
      </c>
      <c r="D14" s="144" t="s">
        <v>126</v>
      </c>
    </row>
    <row r="15" spans="1:4" ht="52.8">
      <c r="A15" s="144" t="s">
        <v>133</v>
      </c>
      <c r="B15" s="144" t="s">
        <v>134</v>
      </c>
      <c r="C15" s="143" t="s">
        <v>135</v>
      </c>
      <c r="D15" s="144"/>
    </row>
    <row r="16" spans="1:4">
      <c r="A16" s="144"/>
      <c r="B16" s="144"/>
      <c r="C16" s="143"/>
      <c r="D16" s="144"/>
    </row>
    <row r="17" spans="1:4">
      <c r="A17" s="146" t="s">
        <v>136</v>
      </c>
      <c r="B17" s="144"/>
      <c r="C17" s="143"/>
      <c r="D17" s="144"/>
    </row>
    <row r="18" spans="1:4" ht="66">
      <c r="A18" s="143" t="s">
        <v>137</v>
      </c>
      <c r="B18" s="144" t="s">
        <v>138</v>
      </c>
      <c r="C18" s="144" t="s">
        <v>139</v>
      </c>
      <c r="D18" s="144" t="s">
        <v>140</v>
      </c>
    </row>
    <row r="19" spans="1:4" ht="66">
      <c r="A19" s="143" t="s">
        <v>141</v>
      </c>
      <c r="B19" s="144" t="s">
        <v>142</v>
      </c>
      <c r="C19" s="144" t="s">
        <v>143</v>
      </c>
      <c r="D19" s="144" t="s">
        <v>144</v>
      </c>
    </row>
    <row r="20" spans="1:4" ht="39.6">
      <c r="A20" s="143" t="s">
        <v>145</v>
      </c>
      <c r="B20" s="144" t="s">
        <v>146</v>
      </c>
      <c r="C20" s="144" t="s">
        <v>147</v>
      </c>
      <c r="D20" s="144" t="s">
        <v>144</v>
      </c>
    </row>
    <row r="21" spans="1:4" ht="39.6">
      <c r="A21" s="143" t="s">
        <v>148</v>
      </c>
      <c r="B21" s="144" t="s">
        <v>149</v>
      </c>
      <c r="C21" s="144" t="s">
        <v>150</v>
      </c>
      <c r="D21" s="144" t="s">
        <v>144</v>
      </c>
    </row>
    <row r="22" spans="1:4" ht="26.4">
      <c r="A22" s="143" t="s">
        <v>151</v>
      </c>
      <c r="B22" s="144" t="s">
        <v>152</v>
      </c>
      <c r="C22" s="144" t="s">
        <v>153</v>
      </c>
      <c r="D22" s="144" t="s">
        <v>144</v>
      </c>
    </row>
    <row r="23" spans="1:4" ht="39.6">
      <c r="A23" s="143" t="s">
        <v>154</v>
      </c>
      <c r="B23" s="144" t="s">
        <v>155</v>
      </c>
      <c r="C23" s="144" t="s">
        <v>156</v>
      </c>
      <c r="D23" s="144" t="s">
        <v>144</v>
      </c>
    </row>
    <row r="24" spans="1:4" ht="52.8">
      <c r="A24" s="143" t="s">
        <v>157</v>
      </c>
      <c r="B24" s="144" t="s">
        <v>158</v>
      </c>
      <c r="C24" s="144" t="s">
        <v>159</v>
      </c>
      <c r="D24" s="144" t="s">
        <v>144</v>
      </c>
    </row>
    <row r="25" spans="1:4" ht="52.8">
      <c r="A25" s="143" t="s">
        <v>160</v>
      </c>
      <c r="B25" s="144" t="s">
        <v>161</v>
      </c>
      <c r="C25" s="144" t="s">
        <v>162</v>
      </c>
      <c r="D25" s="144" t="s">
        <v>144</v>
      </c>
    </row>
  </sheetData>
  <mergeCells count="1">
    <mergeCell ref="A1:D1"/>
  </mergeCells>
  <pageMargins left="0.5" right="0.5" top="0.5" bottom="0.5" header="0.5" footer="0.5"/>
  <pageSetup scale="69" fitToHeight="0" orientation="landscape" r:id="rId1"/>
  <headerFooter>
    <oddFooter>&amp;RRev 02-13-19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368"/>
  <sheetViews>
    <sheetView topLeftCell="A90" workbookViewId="0">
      <selection activeCell="A324" sqref="A324"/>
    </sheetView>
  </sheetViews>
  <sheetFormatPr defaultColWidth="8.33203125" defaultRowHeight="13.2"/>
  <cols>
    <col min="1" max="1" width="7.88671875" style="151" customWidth="1"/>
    <col min="2" max="2" width="43.6640625" style="144" customWidth="1"/>
    <col min="3" max="3" width="52.33203125" style="144" customWidth="1"/>
    <col min="4" max="4" width="12.44140625" style="144" customWidth="1"/>
    <col min="5" max="5" width="70.6640625" style="144" customWidth="1"/>
    <col min="6" max="33" width="8.33203125" style="153"/>
    <col min="34" max="16384" width="8.33203125" style="68"/>
  </cols>
  <sheetData>
    <row r="1" spans="1:33" s="150" customFormat="1" ht="26.4">
      <c r="A1" s="148" t="s">
        <v>163</v>
      </c>
      <c r="B1" s="148" t="s">
        <v>164</v>
      </c>
      <c r="C1" s="148" t="s">
        <v>165</v>
      </c>
      <c r="D1" s="148" t="s">
        <v>166</v>
      </c>
      <c r="E1" s="148" t="s">
        <v>92</v>
      </c>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row>
    <row r="2" spans="1:33" s="150" customFormat="1" ht="72" customHeight="1">
      <c r="A2" s="143" t="s">
        <v>167</v>
      </c>
      <c r="B2" s="143" t="s">
        <v>168</v>
      </c>
      <c r="C2" s="143" t="s">
        <v>169</v>
      </c>
      <c r="D2" s="143" t="s">
        <v>169</v>
      </c>
      <c r="E2" s="143" t="s">
        <v>170</v>
      </c>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row>
    <row r="3" spans="1:33" s="154" customFormat="1" ht="66">
      <c r="A3" s="151" t="s">
        <v>167</v>
      </c>
      <c r="B3" s="144" t="s">
        <v>171</v>
      </c>
      <c r="C3" s="144" t="s">
        <v>171</v>
      </c>
      <c r="D3" s="144" t="s">
        <v>172</v>
      </c>
      <c r="E3" s="152" t="s">
        <v>173</v>
      </c>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row>
    <row r="4" spans="1:33" s="154" customFormat="1" ht="26.4">
      <c r="A4" s="155" t="s">
        <v>174</v>
      </c>
      <c r="B4" s="156" t="s">
        <v>171</v>
      </c>
      <c r="C4" s="156" t="s">
        <v>175</v>
      </c>
      <c r="D4" s="156" t="s">
        <v>172</v>
      </c>
      <c r="E4" s="156" t="s">
        <v>176</v>
      </c>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row>
    <row r="5" spans="1:33" s="157" customFormat="1" ht="39.6">
      <c r="A5" s="155" t="s">
        <v>174</v>
      </c>
      <c r="B5" s="156" t="s">
        <v>171</v>
      </c>
      <c r="C5" s="156" t="s">
        <v>177</v>
      </c>
      <c r="D5" s="156" t="s">
        <v>172</v>
      </c>
      <c r="E5" s="156" t="s">
        <v>178</v>
      </c>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row>
    <row r="6" spans="1:33" s="157" customFormat="1" ht="92.4">
      <c r="A6" s="151" t="s">
        <v>167</v>
      </c>
      <c r="B6" s="144" t="s">
        <v>179</v>
      </c>
      <c r="C6" s="144" t="s">
        <v>179</v>
      </c>
      <c r="D6" s="144" t="s">
        <v>172</v>
      </c>
      <c r="E6" s="152" t="s">
        <v>180</v>
      </c>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row>
    <row r="7" spans="1:33" s="157" customFormat="1">
      <c r="A7" s="155" t="s">
        <v>174</v>
      </c>
      <c r="B7" s="156" t="s">
        <v>179</v>
      </c>
      <c r="C7" s="156" t="s">
        <v>181</v>
      </c>
      <c r="D7" s="156" t="s">
        <v>172</v>
      </c>
      <c r="E7" s="156" t="s">
        <v>182</v>
      </c>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row>
    <row r="8" spans="1:33" s="157" customFormat="1" ht="26.4">
      <c r="A8" s="155" t="s">
        <v>174</v>
      </c>
      <c r="B8" s="156" t="s">
        <v>179</v>
      </c>
      <c r="C8" s="156" t="s">
        <v>183</v>
      </c>
      <c r="D8" s="156" t="s">
        <v>172</v>
      </c>
      <c r="E8" s="156" t="s">
        <v>184</v>
      </c>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row>
    <row r="9" spans="1:33" s="157" customFormat="1" ht="26.4">
      <c r="A9" s="155" t="s">
        <v>174</v>
      </c>
      <c r="B9" s="156" t="s">
        <v>179</v>
      </c>
      <c r="C9" s="156" t="s">
        <v>185</v>
      </c>
      <c r="D9" s="156" t="s">
        <v>172</v>
      </c>
      <c r="E9" s="156" t="s">
        <v>186</v>
      </c>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row>
    <row r="10" spans="1:33" s="157" customFormat="1" ht="105.6">
      <c r="A10" s="151" t="s">
        <v>167</v>
      </c>
      <c r="B10" s="144" t="s">
        <v>187</v>
      </c>
      <c r="C10" s="144" t="s">
        <v>187</v>
      </c>
      <c r="D10" s="144" t="s">
        <v>172</v>
      </c>
      <c r="E10" s="152" t="s">
        <v>188</v>
      </c>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row>
    <row r="11" spans="1:33" s="157" customFormat="1" ht="39.6">
      <c r="A11" s="155" t="s">
        <v>174</v>
      </c>
      <c r="B11" s="156" t="s">
        <v>187</v>
      </c>
      <c r="C11" s="156" t="s">
        <v>189</v>
      </c>
      <c r="D11" s="156" t="s">
        <v>172</v>
      </c>
      <c r="E11" s="156" t="s">
        <v>190</v>
      </c>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row>
    <row r="12" spans="1:33" s="157" customFormat="1">
      <c r="A12" s="155" t="s">
        <v>174</v>
      </c>
      <c r="B12" s="156" t="s">
        <v>187</v>
      </c>
      <c r="C12" s="156" t="s">
        <v>191</v>
      </c>
      <c r="D12" s="156" t="s">
        <v>172</v>
      </c>
      <c r="E12" s="156" t="s">
        <v>192</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row>
    <row r="13" spans="1:33" s="157" customFormat="1">
      <c r="A13" s="155" t="s">
        <v>174</v>
      </c>
      <c r="B13" s="156" t="s">
        <v>187</v>
      </c>
      <c r="C13" s="156" t="s">
        <v>193</v>
      </c>
      <c r="D13" s="156" t="s">
        <v>172</v>
      </c>
      <c r="E13" s="156" t="s">
        <v>194</v>
      </c>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row>
    <row r="14" spans="1:33" s="157" customFormat="1" ht="39.6">
      <c r="A14" s="155" t="s">
        <v>174</v>
      </c>
      <c r="B14" s="156" t="s">
        <v>187</v>
      </c>
      <c r="C14" s="156" t="s">
        <v>195</v>
      </c>
      <c r="D14" s="156" t="s">
        <v>172</v>
      </c>
      <c r="E14" s="156" t="s">
        <v>196</v>
      </c>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row>
    <row r="15" spans="1:33" s="157" customFormat="1">
      <c r="A15" s="155" t="s">
        <v>174</v>
      </c>
      <c r="B15" s="156" t="s">
        <v>187</v>
      </c>
      <c r="C15" s="156" t="s">
        <v>197</v>
      </c>
      <c r="D15" s="156" t="s">
        <v>172</v>
      </c>
      <c r="E15" s="156" t="s">
        <v>198</v>
      </c>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row>
    <row r="16" spans="1:33" s="157" customFormat="1">
      <c r="A16" s="155" t="s">
        <v>174</v>
      </c>
      <c r="B16" s="156" t="s">
        <v>187</v>
      </c>
      <c r="C16" s="156" t="s">
        <v>199</v>
      </c>
      <c r="D16" s="156" t="s">
        <v>172</v>
      </c>
      <c r="E16" s="156" t="s">
        <v>200</v>
      </c>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row>
    <row r="17" spans="1:33" s="157" customFormat="1" ht="26.4">
      <c r="A17" s="151" t="s">
        <v>167</v>
      </c>
      <c r="B17" s="144" t="s">
        <v>201</v>
      </c>
      <c r="C17" s="144" t="s">
        <v>201</v>
      </c>
      <c r="D17" s="144" t="s">
        <v>202</v>
      </c>
      <c r="E17" s="152" t="s">
        <v>203</v>
      </c>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row>
    <row r="18" spans="1:33" s="157" customFormat="1" ht="26.4">
      <c r="A18" s="155" t="s">
        <v>174</v>
      </c>
      <c r="B18" s="156" t="s">
        <v>201</v>
      </c>
      <c r="C18" s="156" t="s">
        <v>204</v>
      </c>
      <c r="D18" s="156" t="s">
        <v>202</v>
      </c>
      <c r="E18" s="156" t="s">
        <v>205</v>
      </c>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row>
    <row r="19" spans="1:33" s="157" customFormat="1" ht="52.8">
      <c r="A19" s="155" t="s">
        <v>174</v>
      </c>
      <c r="B19" s="156" t="s">
        <v>201</v>
      </c>
      <c r="C19" s="156" t="s">
        <v>206</v>
      </c>
      <c r="D19" s="156" t="s">
        <v>202</v>
      </c>
      <c r="E19" s="156" t="s">
        <v>207</v>
      </c>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row>
    <row r="20" spans="1:33" s="157" customFormat="1" ht="26.4">
      <c r="A20" s="155" t="s">
        <v>174</v>
      </c>
      <c r="B20" s="156" t="s">
        <v>201</v>
      </c>
      <c r="C20" s="156" t="s">
        <v>208</v>
      </c>
      <c r="D20" s="156" t="s">
        <v>202</v>
      </c>
      <c r="E20" s="156" t="s">
        <v>209</v>
      </c>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row>
    <row r="21" spans="1:33" s="157" customFormat="1" ht="26.4">
      <c r="A21" s="155" t="s">
        <v>174</v>
      </c>
      <c r="B21" s="156" t="s">
        <v>201</v>
      </c>
      <c r="C21" s="156" t="s">
        <v>210</v>
      </c>
      <c r="D21" s="156" t="s">
        <v>202</v>
      </c>
      <c r="E21" s="156" t="s">
        <v>211</v>
      </c>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row>
    <row r="22" spans="1:33" s="157" customFormat="1">
      <c r="A22" s="155" t="s">
        <v>174</v>
      </c>
      <c r="B22" s="156" t="s">
        <v>201</v>
      </c>
      <c r="C22" s="156" t="s">
        <v>212</v>
      </c>
      <c r="D22" s="156" t="s">
        <v>202</v>
      </c>
      <c r="E22" s="156" t="s">
        <v>213</v>
      </c>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row>
    <row r="23" spans="1:33" s="157" customFormat="1" ht="26.4">
      <c r="A23" s="155" t="s">
        <v>174</v>
      </c>
      <c r="B23" s="156" t="s">
        <v>201</v>
      </c>
      <c r="C23" s="156" t="s">
        <v>214</v>
      </c>
      <c r="D23" s="156" t="s">
        <v>202</v>
      </c>
      <c r="E23" s="156" t="s">
        <v>215</v>
      </c>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row>
    <row r="24" spans="1:33" s="157" customFormat="1" ht="26.4">
      <c r="A24" s="155" t="s">
        <v>174</v>
      </c>
      <c r="B24" s="156" t="s">
        <v>201</v>
      </c>
      <c r="C24" s="156" t="s">
        <v>216</v>
      </c>
      <c r="D24" s="156" t="s">
        <v>202</v>
      </c>
      <c r="E24" s="156" t="s">
        <v>217</v>
      </c>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row>
    <row r="25" spans="1:33" s="157" customFormat="1" ht="92.4">
      <c r="A25" s="151" t="s">
        <v>167</v>
      </c>
      <c r="B25" s="144" t="s">
        <v>218</v>
      </c>
      <c r="C25" s="144" t="s">
        <v>218</v>
      </c>
      <c r="D25" s="144" t="s">
        <v>172</v>
      </c>
      <c r="E25" s="152" t="s">
        <v>219</v>
      </c>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row>
    <row r="26" spans="1:33" s="157" customFormat="1" ht="26.4">
      <c r="A26" s="158" t="s">
        <v>174</v>
      </c>
      <c r="B26" s="159" t="s">
        <v>218</v>
      </c>
      <c r="C26" s="159" t="s">
        <v>220</v>
      </c>
      <c r="D26" s="159" t="s">
        <v>172</v>
      </c>
      <c r="E26" s="159" t="s">
        <v>221</v>
      </c>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row>
    <row r="27" spans="1:33" s="157" customFormat="1" ht="171.6">
      <c r="A27" s="151" t="s">
        <v>167</v>
      </c>
      <c r="B27" s="144" t="s">
        <v>222</v>
      </c>
      <c r="C27" s="144" t="s">
        <v>222</v>
      </c>
      <c r="D27" s="144" t="s">
        <v>172</v>
      </c>
      <c r="E27" s="152" t="s">
        <v>223</v>
      </c>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row>
    <row r="28" spans="1:33" s="157" customFormat="1" ht="39.6">
      <c r="A28" s="151" t="s">
        <v>167</v>
      </c>
      <c r="B28" s="144" t="s">
        <v>224</v>
      </c>
      <c r="C28" s="144" t="s">
        <v>224</v>
      </c>
      <c r="D28" s="144" t="s">
        <v>202</v>
      </c>
      <c r="E28" s="152" t="s">
        <v>225</v>
      </c>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row>
    <row r="29" spans="1:33" s="157" customFormat="1" ht="26.4">
      <c r="A29" s="155" t="s">
        <v>174</v>
      </c>
      <c r="B29" s="156" t="s">
        <v>224</v>
      </c>
      <c r="C29" s="156" t="s">
        <v>226</v>
      </c>
      <c r="D29" s="156" t="s">
        <v>202</v>
      </c>
      <c r="E29" s="156" t="s">
        <v>227</v>
      </c>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row>
    <row r="30" spans="1:33" s="157" customFormat="1" ht="39.6">
      <c r="A30" s="155" t="s">
        <v>174</v>
      </c>
      <c r="B30" s="156" t="s">
        <v>224</v>
      </c>
      <c r="C30" s="156" t="s">
        <v>228</v>
      </c>
      <c r="D30" s="156" t="s">
        <v>202</v>
      </c>
      <c r="E30" s="156" t="s">
        <v>229</v>
      </c>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row>
    <row r="31" spans="1:33" s="157" customFormat="1" ht="52.8">
      <c r="A31" s="155" t="s">
        <v>174</v>
      </c>
      <c r="B31" s="156" t="s">
        <v>224</v>
      </c>
      <c r="C31" s="156" t="s">
        <v>230</v>
      </c>
      <c r="D31" s="156" t="s">
        <v>202</v>
      </c>
      <c r="E31" s="156" t="s">
        <v>231</v>
      </c>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row>
    <row r="32" spans="1:33" s="157" customFormat="1" ht="26.4">
      <c r="A32" s="155" t="s">
        <v>174</v>
      </c>
      <c r="B32" s="156" t="s">
        <v>224</v>
      </c>
      <c r="C32" s="156" t="s">
        <v>232</v>
      </c>
      <c r="D32" s="156" t="s">
        <v>202</v>
      </c>
      <c r="E32" s="156" t="s">
        <v>233</v>
      </c>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row>
    <row r="33" spans="1:33" s="157" customFormat="1">
      <c r="A33" s="155" t="s">
        <v>174</v>
      </c>
      <c r="B33" s="156" t="s">
        <v>224</v>
      </c>
      <c r="C33" s="156" t="s">
        <v>234</v>
      </c>
      <c r="D33" s="156" t="s">
        <v>202</v>
      </c>
      <c r="E33" s="156" t="s">
        <v>235</v>
      </c>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row>
    <row r="34" spans="1:33" s="157" customFormat="1" ht="39.6">
      <c r="A34" s="155" t="s">
        <v>174</v>
      </c>
      <c r="B34" s="156" t="s">
        <v>224</v>
      </c>
      <c r="C34" s="156" t="s">
        <v>236</v>
      </c>
      <c r="D34" s="156" t="s">
        <v>202</v>
      </c>
      <c r="E34" s="156" t="s">
        <v>237</v>
      </c>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row>
    <row r="35" spans="1:33" s="157" customFormat="1" ht="26.4">
      <c r="A35" s="155" t="s">
        <v>174</v>
      </c>
      <c r="B35" s="156" t="s">
        <v>224</v>
      </c>
      <c r="C35" s="156" t="s">
        <v>238</v>
      </c>
      <c r="D35" s="156" t="s">
        <v>202</v>
      </c>
      <c r="E35" s="156" t="s">
        <v>239</v>
      </c>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row>
    <row r="36" spans="1:33" s="157" customFormat="1" ht="39.6">
      <c r="A36" s="155" t="s">
        <v>174</v>
      </c>
      <c r="B36" s="156" t="s">
        <v>224</v>
      </c>
      <c r="C36" s="156" t="s">
        <v>240</v>
      </c>
      <c r="D36" s="156" t="s">
        <v>202</v>
      </c>
      <c r="E36" s="156" t="s">
        <v>241</v>
      </c>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row>
    <row r="37" spans="1:33" s="157" customFormat="1" ht="52.8">
      <c r="A37" s="155" t="s">
        <v>174</v>
      </c>
      <c r="B37" s="156" t="s">
        <v>224</v>
      </c>
      <c r="C37" s="156" t="s">
        <v>242</v>
      </c>
      <c r="D37" s="156" t="s">
        <v>202</v>
      </c>
      <c r="E37" s="156" t="s">
        <v>243</v>
      </c>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row>
    <row r="38" spans="1:33" s="157" customFormat="1" ht="26.4">
      <c r="A38" s="155" t="s">
        <v>174</v>
      </c>
      <c r="B38" s="156" t="s">
        <v>224</v>
      </c>
      <c r="C38" s="156" t="s">
        <v>244</v>
      </c>
      <c r="D38" s="156" t="s">
        <v>202</v>
      </c>
      <c r="E38" s="156" t="s">
        <v>245</v>
      </c>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row>
    <row r="39" spans="1:33" s="157" customFormat="1" ht="26.4">
      <c r="A39" s="155" t="s">
        <v>174</v>
      </c>
      <c r="B39" s="156" t="s">
        <v>224</v>
      </c>
      <c r="C39" s="156" t="s">
        <v>246</v>
      </c>
      <c r="D39" s="156" t="s">
        <v>202</v>
      </c>
      <c r="E39" s="156" t="s">
        <v>247</v>
      </c>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row>
    <row r="40" spans="1:33" s="157" customFormat="1" ht="39.6">
      <c r="A40" s="155" t="s">
        <v>174</v>
      </c>
      <c r="B40" s="160" t="s">
        <v>224</v>
      </c>
      <c r="C40" s="160" t="s">
        <v>248</v>
      </c>
      <c r="D40" s="156" t="s">
        <v>202</v>
      </c>
      <c r="E40" s="160" t="s">
        <v>249</v>
      </c>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row>
    <row r="41" spans="1:33" s="157" customFormat="1" ht="26.4">
      <c r="A41" s="155" t="s">
        <v>174</v>
      </c>
      <c r="B41" s="156" t="s">
        <v>224</v>
      </c>
      <c r="C41" s="156" t="s">
        <v>250</v>
      </c>
      <c r="D41" s="156" t="s">
        <v>202</v>
      </c>
      <c r="E41" s="156" t="s">
        <v>251</v>
      </c>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row>
    <row r="42" spans="1:33" s="157" customFormat="1" ht="52.8">
      <c r="A42" s="161" t="s">
        <v>167</v>
      </c>
      <c r="B42" s="162" t="s">
        <v>252</v>
      </c>
      <c r="C42" s="162" t="s">
        <v>252</v>
      </c>
      <c r="D42" s="162" t="s">
        <v>172</v>
      </c>
      <c r="E42" s="162" t="s">
        <v>253</v>
      </c>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row>
    <row r="43" spans="1:33" s="157" customFormat="1">
      <c r="A43" s="161" t="s">
        <v>174</v>
      </c>
      <c r="B43" s="162" t="s">
        <v>252</v>
      </c>
      <c r="C43" s="162" t="s">
        <v>254</v>
      </c>
      <c r="D43" s="162" t="s">
        <v>172</v>
      </c>
      <c r="E43" s="162" t="s">
        <v>255</v>
      </c>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row>
    <row r="44" spans="1:33" s="157" customFormat="1">
      <c r="A44" s="161" t="s">
        <v>174</v>
      </c>
      <c r="B44" s="162" t="s">
        <v>252</v>
      </c>
      <c r="C44" s="162" t="s">
        <v>256</v>
      </c>
      <c r="D44" s="162" t="s">
        <v>172</v>
      </c>
      <c r="E44" s="162" t="s">
        <v>257</v>
      </c>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row>
    <row r="45" spans="1:33" s="157" customFormat="1" ht="79.2">
      <c r="A45" s="151" t="s">
        <v>167</v>
      </c>
      <c r="B45" s="144" t="s">
        <v>258</v>
      </c>
      <c r="C45" s="144" t="s">
        <v>258</v>
      </c>
      <c r="D45" s="144" t="s">
        <v>259</v>
      </c>
      <c r="E45" s="163" t="s">
        <v>260</v>
      </c>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row>
    <row r="46" spans="1:33" s="157" customFormat="1">
      <c r="A46" s="155" t="s">
        <v>174</v>
      </c>
      <c r="B46" s="156" t="s">
        <v>258</v>
      </c>
      <c r="C46" s="156" t="s">
        <v>261</v>
      </c>
      <c r="D46" s="156" t="s">
        <v>259</v>
      </c>
      <c r="E46" s="156" t="s">
        <v>262</v>
      </c>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row>
    <row r="47" spans="1:33" s="157" customFormat="1">
      <c r="A47" s="155" t="s">
        <v>174</v>
      </c>
      <c r="B47" s="156" t="s">
        <v>258</v>
      </c>
      <c r="C47" s="156" t="s">
        <v>263</v>
      </c>
      <c r="D47" s="156" t="s">
        <v>259</v>
      </c>
      <c r="E47" s="156" t="s">
        <v>264</v>
      </c>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row>
    <row r="48" spans="1:33" s="157" customFormat="1" ht="39.6">
      <c r="A48" s="151" t="s">
        <v>167</v>
      </c>
      <c r="B48" s="144" t="s">
        <v>265</v>
      </c>
      <c r="C48" s="144" t="s">
        <v>265</v>
      </c>
      <c r="D48" s="144" t="s">
        <v>266</v>
      </c>
      <c r="E48" s="152" t="s">
        <v>267</v>
      </c>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row>
    <row r="49" spans="1:33" s="157" customFormat="1" ht="26.4">
      <c r="A49" s="155" t="s">
        <v>174</v>
      </c>
      <c r="B49" s="156" t="s">
        <v>265</v>
      </c>
      <c r="C49" s="156" t="s">
        <v>268</v>
      </c>
      <c r="D49" s="156" t="s">
        <v>266</v>
      </c>
      <c r="E49" s="156" t="s">
        <v>269</v>
      </c>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row>
    <row r="50" spans="1:33" s="157" customFormat="1" ht="52.8">
      <c r="A50" s="155" t="s">
        <v>174</v>
      </c>
      <c r="B50" s="156" t="s">
        <v>265</v>
      </c>
      <c r="C50" s="156" t="s">
        <v>270</v>
      </c>
      <c r="D50" s="156" t="s">
        <v>266</v>
      </c>
      <c r="E50" s="156" t="s">
        <v>271</v>
      </c>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row>
    <row r="51" spans="1:33" s="157" customFormat="1" ht="39.6">
      <c r="A51" s="155" t="s">
        <v>174</v>
      </c>
      <c r="B51" s="156" t="s">
        <v>265</v>
      </c>
      <c r="C51" s="156" t="s">
        <v>272</v>
      </c>
      <c r="D51" s="156" t="s">
        <v>266</v>
      </c>
      <c r="E51" s="156" t="s">
        <v>273</v>
      </c>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1:33" s="157" customFormat="1" ht="26.4">
      <c r="A52" s="155" t="s">
        <v>174</v>
      </c>
      <c r="B52" s="156" t="s">
        <v>265</v>
      </c>
      <c r="C52" s="156" t="s">
        <v>274</v>
      </c>
      <c r="D52" s="156" t="s">
        <v>266</v>
      </c>
      <c r="E52" s="156" t="s">
        <v>275</v>
      </c>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row>
    <row r="53" spans="1:33" s="157" customFormat="1" ht="39.6">
      <c r="A53" s="155" t="s">
        <v>174</v>
      </c>
      <c r="B53" s="156" t="s">
        <v>265</v>
      </c>
      <c r="C53" s="156" t="s">
        <v>276</v>
      </c>
      <c r="D53" s="156" t="s">
        <v>266</v>
      </c>
      <c r="E53" s="156" t="s">
        <v>277</v>
      </c>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row>
    <row r="54" spans="1:33" s="157" customFormat="1" ht="26.4">
      <c r="A54" s="155" t="s">
        <v>174</v>
      </c>
      <c r="B54" s="156" t="s">
        <v>265</v>
      </c>
      <c r="C54" s="156" t="s">
        <v>278</v>
      </c>
      <c r="D54" s="156" t="s">
        <v>266</v>
      </c>
      <c r="E54" s="156" t="s">
        <v>279</v>
      </c>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row>
    <row r="55" spans="1:33" s="157" customFormat="1" ht="26.4">
      <c r="A55" s="155" t="s">
        <v>174</v>
      </c>
      <c r="B55" s="156" t="s">
        <v>265</v>
      </c>
      <c r="C55" s="156" t="s">
        <v>280</v>
      </c>
      <c r="D55" s="156" t="s">
        <v>266</v>
      </c>
      <c r="E55" s="156" t="s">
        <v>281</v>
      </c>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row>
    <row r="56" spans="1:33" s="157" customFormat="1" ht="39.6">
      <c r="A56" s="164" t="s">
        <v>167</v>
      </c>
      <c r="B56" s="143" t="s">
        <v>282</v>
      </c>
      <c r="C56" s="143" t="s">
        <v>283</v>
      </c>
      <c r="D56" s="143" t="s">
        <v>284</v>
      </c>
      <c r="E56" s="163" t="s">
        <v>267</v>
      </c>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row>
    <row r="57" spans="1:33" s="157" customFormat="1" ht="26.4">
      <c r="A57" s="155" t="s">
        <v>174</v>
      </c>
      <c r="B57" s="156" t="s">
        <v>282</v>
      </c>
      <c r="C57" s="156" t="s">
        <v>285</v>
      </c>
      <c r="D57" s="156" t="s">
        <v>284</v>
      </c>
      <c r="E57" s="156" t="s">
        <v>269</v>
      </c>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row>
    <row r="58" spans="1:33" s="157" customFormat="1" ht="52.8">
      <c r="A58" s="155" t="s">
        <v>174</v>
      </c>
      <c r="B58" s="156" t="s">
        <v>282</v>
      </c>
      <c r="C58" s="156" t="s">
        <v>286</v>
      </c>
      <c r="D58" s="156" t="s">
        <v>284</v>
      </c>
      <c r="E58" s="156" t="s">
        <v>271</v>
      </c>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row>
    <row r="59" spans="1:33" s="157" customFormat="1" ht="39.6">
      <c r="A59" s="155" t="s">
        <v>174</v>
      </c>
      <c r="B59" s="156" t="s">
        <v>282</v>
      </c>
      <c r="C59" s="156" t="s">
        <v>287</v>
      </c>
      <c r="D59" s="156" t="s">
        <v>284</v>
      </c>
      <c r="E59" s="156" t="s">
        <v>273</v>
      </c>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row>
    <row r="60" spans="1:33" s="157" customFormat="1" ht="26.4">
      <c r="A60" s="155" t="s">
        <v>174</v>
      </c>
      <c r="B60" s="156" t="s">
        <v>282</v>
      </c>
      <c r="C60" s="156" t="s">
        <v>288</v>
      </c>
      <c r="D60" s="156" t="s">
        <v>284</v>
      </c>
      <c r="E60" s="156" t="s">
        <v>275</v>
      </c>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row>
    <row r="61" spans="1:33" s="157" customFormat="1" ht="39.6">
      <c r="A61" s="155" t="s">
        <v>174</v>
      </c>
      <c r="B61" s="156" t="s">
        <v>282</v>
      </c>
      <c r="C61" s="156" t="s">
        <v>289</v>
      </c>
      <c r="D61" s="156" t="s">
        <v>284</v>
      </c>
      <c r="E61" s="156" t="s">
        <v>277</v>
      </c>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row>
    <row r="62" spans="1:33" s="157" customFormat="1" ht="26.4">
      <c r="A62" s="155" t="s">
        <v>174</v>
      </c>
      <c r="B62" s="156" t="s">
        <v>282</v>
      </c>
      <c r="C62" s="156" t="s">
        <v>290</v>
      </c>
      <c r="D62" s="156" t="s">
        <v>284</v>
      </c>
      <c r="E62" s="156" t="s">
        <v>279</v>
      </c>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row>
    <row r="63" spans="1:33" s="157" customFormat="1" ht="26.4">
      <c r="A63" s="155" t="s">
        <v>174</v>
      </c>
      <c r="B63" s="156" t="s">
        <v>282</v>
      </c>
      <c r="C63" s="156" t="s">
        <v>291</v>
      </c>
      <c r="D63" s="156" t="s">
        <v>284</v>
      </c>
      <c r="E63" s="156" t="s">
        <v>281</v>
      </c>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row>
    <row r="64" spans="1:33" s="157" customFormat="1" ht="39.6">
      <c r="A64" s="151" t="s">
        <v>167</v>
      </c>
      <c r="B64" s="144" t="s">
        <v>292</v>
      </c>
      <c r="C64" s="144" t="s">
        <v>292</v>
      </c>
      <c r="D64" s="144" t="s">
        <v>266</v>
      </c>
      <c r="E64" s="152" t="s">
        <v>293</v>
      </c>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row>
    <row r="65" spans="1:33" s="157" customFormat="1" ht="26.4">
      <c r="A65" s="155" t="s">
        <v>174</v>
      </c>
      <c r="B65" s="156" t="s">
        <v>292</v>
      </c>
      <c r="C65" s="156" t="s">
        <v>294</v>
      </c>
      <c r="D65" s="156" t="s">
        <v>266</v>
      </c>
      <c r="E65" s="156" t="s">
        <v>295</v>
      </c>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row>
    <row r="66" spans="1:33" s="157" customFormat="1" ht="52.8">
      <c r="A66" s="155" t="s">
        <v>174</v>
      </c>
      <c r="B66" s="156" t="s">
        <v>292</v>
      </c>
      <c r="C66" s="156" t="s">
        <v>296</v>
      </c>
      <c r="D66" s="156" t="s">
        <v>266</v>
      </c>
      <c r="E66" s="156" t="s">
        <v>297</v>
      </c>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row>
    <row r="67" spans="1:33" s="157" customFormat="1" ht="39.6">
      <c r="A67" s="155" t="s">
        <v>174</v>
      </c>
      <c r="B67" s="156" t="s">
        <v>292</v>
      </c>
      <c r="C67" s="156" t="s">
        <v>298</v>
      </c>
      <c r="D67" s="156" t="s">
        <v>266</v>
      </c>
      <c r="E67" s="156" t="s">
        <v>299</v>
      </c>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row>
    <row r="68" spans="1:33" s="157" customFormat="1" ht="26.4">
      <c r="A68" s="155" t="s">
        <v>174</v>
      </c>
      <c r="B68" s="156" t="s">
        <v>292</v>
      </c>
      <c r="C68" s="156" t="s">
        <v>300</v>
      </c>
      <c r="D68" s="156" t="s">
        <v>266</v>
      </c>
      <c r="E68" s="156" t="s">
        <v>301</v>
      </c>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row>
    <row r="69" spans="1:33" s="157" customFormat="1" ht="39.6">
      <c r="A69" s="155" t="s">
        <v>174</v>
      </c>
      <c r="B69" s="156" t="s">
        <v>292</v>
      </c>
      <c r="C69" s="156" t="s">
        <v>302</v>
      </c>
      <c r="D69" s="156" t="s">
        <v>266</v>
      </c>
      <c r="E69" s="156" t="s">
        <v>303</v>
      </c>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row>
    <row r="70" spans="1:33" s="157" customFormat="1" ht="26.4">
      <c r="A70" s="155" t="s">
        <v>174</v>
      </c>
      <c r="B70" s="156" t="s">
        <v>292</v>
      </c>
      <c r="C70" s="156" t="s">
        <v>304</v>
      </c>
      <c r="D70" s="156" t="s">
        <v>266</v>
      </c>
      <c r="E70" s="156" t="s">
        <v>305</v>
      </c>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row>
    <row r="71" spans="1:33" ht="26.4">
      <c r="A71" s="155" t="s">
        <v>174</v>
      </c>
      <c r="B71" s="156" t="s">
        <v>292</v>
      </c>
      <c r="C71" s="156" t="s">
        <v>306</v>
      </c>
      <c r="D71" s="156" t="s">
        <v>266</v>
      </c>
      <c r="E71" s="156" t="s">
        <v>307</v>
      </c>
    </row>
    <row r="72" spans="1:33" s="157" customFormat="1" ht="39.6">
      <c r="A72" s="164" t="s">
        <v>167</v>
      </c>
      <c r="B72" s="143" t="s">
        <v>308</v>
      </c>
      <c r="C72" s="143" t="s">
        <v>283</v>
      </c>
      <c r="D72" s="143" t="s">
        <v>284</v>
      </c>
      <c r="E72" s="163" t="s">
        <v>267</v>
      </c>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row>
    <row r="73" spans="1:33" s="157" customFormat="1" ht="26.4">
      <c r="A73" s="155" t="s">
        <v>174</v>
      </c>
      <c r="B73" s="156" t="s">
        <v>308</v>
      </c>
      <c r="C73" s="156" t="s">
        <v>309</v>
      </c>
      <c r="D73" s="156" t="s">
        <v>284</v>
      </c>
      <c r="E73" s="156" t="s">
        <v>269</v>
      </c>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row>
    <row r="74" spans="1:33" s="157" customFormat="1" ht="52.8">
      <c r="A74" s="155" t="s">
        <v>174</v>
      </c>
      <c r="B74" s="156" t="s">
        <v>308</v>
      </c>
      <c r="C74" s="156" t="s">
        <v>310</v>
      </c>
      <c r="D74" s="156" t="s">
        <v>284</v>
      </c>
      <c r="E74" s="156" t="s">
        <v>271</v>
      </c>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row>
    <row r="75" spans="1:33" s="157" customFormat="1" ht="39.6">
      <c r="A75" s="155" t="s">
        <v>174</v>
      </c>
      <c r="B75" s="156" t="s">
        <v>308</v>
      </c>
      <c r="C75" s="156" t="s">
        <v>311</v>
      </c>
      <c r="D75" s="156" t="s">
        <v>284</v>
      </c>
      <c r="E75" s="156" t="s">
        <v>273</v>
      </c>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row>
    <row r="76" spans="1:33" s="157" customFormat="1" ht="26.4">
      <c r="A76" s="155" t="s">
        <v>174</v>
      </c>
      <c r="B76" s="156" t="s">
        <v>308</v>
      </c>
      <c r="C76" s="156" t="s">
        <v>312</v>
      </c>
      <c r="D76" s="156" t="s">
        <v>284</v>
      </c>
      <c r="E76" s="156" t="s">
        <v>275</v>
      </c>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row>
    <row r="77" spans="1:33" s="157" customFormat="1" ht="39.6">
      <c r="A77" s="155" t="s">
        <v>174</v>
      </c>
      <c r="B77" s="156" t="s">
        <v>308</v>
      </c>
      <c r="C77" s="156" t="s">
        <v>313</v>
      </c>
      <c r="D77" s="156" t="s">
        <v>284</v>
      </c>
      <c r="E77" s="156" t="s">
        <v>277</v>
      </c>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row>
    <row r="78" spans="1:33" s="157" customFormat="1" ht="26.4">
      <c r="A78" s="155" t="s">
        <v>174</v>
      </c>
      <c r="B78" s="156" t="s">
        <v>308</v>
      </c>
      <c r="C78" s="156" t="s">
        <v>314</v>
      </c>
      <c r="D78" s="156" t="s">
        <v>284</v>
      </c>
      <c r="E78" s="156" t="s">
        <v>279</v>
      </c>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row>
    <row r="79" spans="1:33" s="157" customFormat="1" ht="26.4">
      <c r="A79" s="155" t="s">
        <v>174</v>
      </c>
      <c r="B79" s="156" t="s">
        <v>308</v>
      </c>
      <c r="C79" s="156" t="s">
        <v>315</v>
      </c>
      <c r="D79" s="156" t="s">
        <v>284</v>
      </c>
      <c r="E79" s="156" t="s">
        <v>281</v>
      </c>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row>
    <row r="80" spans="1:33" s="157" customFormat="1" ht="39.6">
      <c r="A80" s="161" t="s">
        <v>167</v>
      </c>
      <c r="B80" s="162" t="s">
        <v>316</v>
      </c>
      <c r="C80" s="162" t="s">
        <v>316</v>
      </c>
      <c r="D80" s="162" t="s">
        <v>172</v>
      </c>
      <c r="E80" s="165" t="s">
        <v>317</v>
      </c>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row>
    <row r="81" spans="1:33" s="157" customFormat="1" ht="92.4">
      <c r="A81" s="151" t="s">
        <v>167</v>
      </c>
      <c r="B81" s="144" t="s">
        <v>318</v>
      </c>
      <c r="C81" s="144" t="s">
        <v>318</v>
      </c>
      <c r="D81" s="144" t="s">
        <v>259</v>
      </c>
      <c r="E81" s="152" t="s">
        <v>319</v>
      </c>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row>
    <row r="82" spans="1:33" s="157" customFormat="1" ht="80.25" customHeight="1">
      <c r="A82" s="151" t="s">
        <v>167</v>
      </c>
      <c r="B82" s="144" t="s">
        <v>320</v>
      </c>
      <c r="C82" s="144" t="s">
        <v>320</v>
      </c>
      <c r="D82" s="144" t="s">
        <v>321</v>
      </c>
      <c r="E82" s="152" t="s">
        <v>322</v>
      </c>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row>
    <row r="83" spans="1:33" s="157" customFormat="1" ht="43.5" customHeight="1">
      <c r="A83" s="155" t="s">
        <v>174</v>
      </c>
      <c r="B83" s="156" t="s">
        <v>320</v>
      </c>
      <c r="C83" s="156" t="s">
        <v>323</v>
      </c>
      <c r="D83" s="156" t="s">
        <v>321</v>
      </c>
      <c r="E83" s="160" t="s">
        <v>324</v>
      </c>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row>
    <row r="84" spans="1:33" s="157" customFormat="1" ht="52.8">
      <c r="A84" s="155" t="s">
        <v>174</v>
      </c>
      <c r="B84" s="156" t="s">
        <v>320</v>
      </c>
      <c r="C84" s="156" t="s">
        <v>325</v>
      </c>
      <c r="D84" s="156" t="s">
        <v>321</v>
      </c>
      <c r="E84" s="160" t="s">
        <v>326</v>
      </c>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row>
    <row r="85" spans="1:33" s="157" customFormat="1" ht="52.8">
      <c r="A85" s="155" t="s">
        <v>174</v>
      </c>
      <c r="B85" s="156" t="s">
        <v>320</v>
      </c>
      <c r="C85" s="156" t="s">
        <v>327</v>
      </c>
      <c r="D85" s="156" t="s">
        <v>321</v>
      </c>
      <c r="E85" s="160" t="s">
        <v>328</v>
      </c>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row>
    <row r="86" spans="1:33" s="157" customFormat="1" ht="39.6">
      <c r="A86" s="155" t="s">
        <v>174</v>
      </c>
      <c r="B86" s="156" t="s">
        <v>320</v>
      </c>
      <c r="C86" s="156" t="s">
        <v>329</v>
      </c>
      <c r="D86" s="156" t="s">
        <v>321</v>
      </c>
      <c r="E86" s="160" t="s">
        <v>330</v>
      </c>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row>
    <row r="87" spans="1:33" s="157" customFormat="1" ht="39.6">
      <c r="A87" s="155" t="s">
        <v>174</v>
      </c>
      <c r="B87" s="156" t="s">
        <v>320</v>
      </c>
      <c r="C87" s="156" t="s">
        <v>331</v>
      </c>
      <c r="D87" s="156" t="s">
        <v>321</v>
      </c>
      <c r="E87" s="160" t="s">
        <v>332</v>
      </c>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row>
    <row r="88" spans="1:33" s="157" customFormat="1" ht="39.6">
      <c r="A88" s="155" t="s">
        <v>174</v>
      </c>
      <c r="B88" s="156" t="s">
        <v>320</v>
      </c>
      <c r="C88" s="156" t="s">
        <v>333</v>
      </c>
      <c r="D88" s="156" t="s">
        <v>321</v>
      </c>
      <c r="E88" s="160" t="s">
        <v>334</v>
      </c>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row>
    <row r="89" spans="1:33" s="157" customFormat="1" ht="79.2">
      <c r="A89" s="151" t="s">
        <v>167</v>
      </c>
      <c r="B89" s="144" t="s">
        <v>335</v>
      </c>
      <c r="C89" s="144" t="s">
        <v>335</v>
      </c>
      <c r="D89" s="144" t="s">
        <v>259</v>
      </c>
      <c r="E89" s="152" t="s">
        <v>336</v>
      </c>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row>
    <row r="90" spans="1:33" ht="66">
      <c r="A90" s="151" t="s">
        <v>167</v>
      </c>
      <c r="B90" s="144" t="s">
        <v>337</v>
      </c>
      <c r="C90" s="144" t="s">
        <v>337</v>
      </c>
      <c r="D90" s="144" t="s">
        <v>338</v>
      </c>
      <c r="E90" s="152" t="s">
        <v>339</v>
      </c>
    </row>
    <row r="91" spans="1:33" s="157" customFormat="1" ht="26.4">
      <c r="A91" s="155" t="s">
        <v>174</v>
      </c>
      <c r="B91" s="156" t="s">
        <v>337</v>
      </c>
      <c r="C91" s="156" t="s">
        <v>340</v>
      </c>
      <c r="D91" s="156" t="s">
        <v>338</v>
      </c>
      <c r="E91" s="166" t="s">
        <v>341</v>
      </c>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row>
    <row r="92" spans="1:33" s="157" customFormat="1" ht="26.4">
      <c r="A92" s="155" t="s">
        <v>174</v>
      </c>
      <c r="B92" s="156" t="s">
        <v>337</v>
      </c>
      <c r="C92" s="156" t="s">
        <v>342</v>
      </c>
      <c r="D92" s="156" t="s">
        <v>338</v>
      </c>
      <c r="E92" s="156" t="s">
        <v>343</v>
      </c>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row>
    <row r="93" spans="1:33" s="157" customFormat="1" ht="26.4">
      <c r="A93" s="155" t="s">
        <v>174</v>
      </c>
      <c r="B93" s="156" t="s">
        <v>337</v>
      </c>
      <c r="C93" s="156" t="s">
        <v>344</v>
      </c>
      <c r="D93" s="156" t="s">
        <v>338</v>
      </c>
      <c r="E93" s="156" t="s">
        <v>345</v>
      </c>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row>
    <row r="94" spans="1:33" s="157" customFormat="1">
      <c r="A94" s="155" t="s">
        <v>174</v>
      </c>
      <c r="B94" s="156" t="s">
        <v>337</v>
      </c>
      <c r="C94" s="156" t="s">
        <v>346</v>
      </c>
      <c r="D94" s="156" t="s">
        <v>338</v>
      </c>
      <c r="E94" s="156" t="s">
        <v>347</v>
      </c>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row>
    <row r="95" spans="1:33" s="157" customFormat="1" ht="26.4">
      <c r="A95" s="155" t="s">
        <v>174</v>
      </c>
      <c r="B95" s="156" t="s">
        <v>337</v>
      </c>
      <c r="C95" s="156" t="s">
        <v>348</v>
      </c>
      <c r="D95" s="156" t="s">
        <v>338</v>
      </c>
      <c r="E95" s="156" t="s">
        <v>349</v>
      </c>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row>
    <row r="96" spans="1:33" s="157" customFormat="1" ht="52.8">
      <c r="A96" s="155" t="s">
        <v>174</v>
      </c>
      <c r="B96" s="156" t="s">
        <v>337</v>
      </c>
      <c r="C96" s="156" t="s">
        <v>350</v>
      </c>
      <c r="D96" s="156" t="s">
        <v>338</v>
      </c>
      <c r="E96" s="156" t="s">
        <v>351</v>
      </c>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row>
    <row r="97" spans="1:33" s="157" customFormat="1" ht="26.4">
      <c r="A97" s="155" t="s">
        <v>174</v>
      </c>
      <c r="B97" s="156" t="s">
        <v>337</v>
      </c>
      <c r="C97" s="156" t="s">
        <v>352</v>
      </c>
      <c r="D97" s="156" t="s">
        <v>338</v>
      </c>
      <c r="E97" s="156" t="s">
        <v>353</v>
      </c>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row>
    <row r="98" spans="1:33" s="157" customFormat="1" ht="26.4">
      <c r="A98" s="155" t="s">
        <v>174</v>
      </c>
      <c r="B98" s="156" t="s">
        <v>337</v>
      </c>
      <c r="C98" s="156" t="s">
        <v>354</v>
      </c>
      <c r="D98" s="156" t="s">
        <v>338</v>
      </c>
      <c r="E98" s="156" t="s">
        <v>355</v>
      </c>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row>
    <row r="99" spans="1:33" s="157" customFormat="1" ht="26.4">
      <c r="A99" s="155" t="s">
        <v>174</v>
      </c>
      <c r="B99" s="156" t="s">
        <v>337</v>
      </c>
      <c r="C99" s="156" t="s">
        <v>356</v>
      </c>
      <c r="D99" s="156" t="s">
        <v>338</v>
      </c>
      <c r="E99" s="156" t="s">
        <v>357</v>
      </c>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row>
    <row r="100" spans="1:33" s="157" customFormat="1" ht="26.4">
      <c r="A100" s="155" t="s">
        <v>174</v>
      </c>
      <c r="B100" s="156" t="s">
        <v>337</v>
      </c>
      <c r="C100" s="156" t="s">
        <v>358</v>
      </c>
      <c r="D100" s="156" t="s">
        <v>338</v>
      </c>
      <c r="E100" s="156" t="s">
        <v>359</v>
      </c>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row>
    <row r="101" spans="1:33" s="157" customFormat="1" ht="26.4">
      <c r="A101" s="155" t="s">
        <v>174</v>
      </c>
      <c r="B101" s="156" t="s">
        <v>337</v>
      </c>
      <c r="C101" s="156" t="s">
        <v>360</v>
      </c>
      <c r="D101" s="156" t="s">
        <v>338</v>
      </c>
      <c r="E101" s="156" t="s">
        <v>361</v>
      </c>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row>
    <row r="102" spans="1:33" s="157" customFormat="1" ht="26.4">
      <c r="A102" s="155" t="s">
        <v>174</v>
      </c>
      <c r="B102" s="156" t="s">
        <v>337</v>
      </c>
      <c r="C102" s="156" t="s">
        <v>362</v>
      </c>
      <c r="D102" s="156" t="s">
        <v>338</v>
      </c>
      <c r="E102" s="156" t="s">
        <v>363</v>
      </c>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row>
    <row r="103" spans="1:33" s="157" customFormat="1" ht="52.8">
      <c r="A103" s="155" t="s">
        <v>174</v>
      </c>
      <c r="B103" s="156" t="s">
        <v>337</v>
      </c>
      <c r="C103" s="156" t="s">
        <v>364</v>
      </c>
      <c r="D103" s="156" t="s">
        <v>338</v>
      </c>
      <c r="E103" s="156" t="s">
        <v>365</v>
      </c>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row>
    <row r="104" spans="1:33" s="157" customFormat="1" ht="26.4">
      <c r="A104" s="155" t="s">
        <v>174</v>
      </c>
      <c r="B104" s="156" t="s">
        <v>337</v>
      </c>
      <c r="C104" s="156" t="s">
        <v>366</v>
      </c>
      <c r="D104" s="156" t="s">
        <v>338</v>
      </c>
      <c r="E104" s="156" t="s">
        <v>367</v>
      </c>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row>
    <row r="105" spans="1:33" s="157" customFormat="1" ht="26.4">
      <c r="A105" s="161" t="s">
        <v>167</v>
      </c>
      <c r="B105" s="162" t="s">
        <v>368</v>
      </c>
      <c r="C105" s="162" t="s">
        <v>368</v>
      </c>
      <c r="D105" s="162" t="s">
        <v>369</v>
      </c>
      <c r="E105" s="162" t="s">
        <v>370</v>
      </c>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row>
    <row r="106" spans="1:33" s="157" customFormat="1" ht="26.4">
      <c r="A106" s="155" t="s">
        <v>174</v>
      </c>
      <c r="B106" s="156" t="s">
        <v>368</v>
      </c>
      <c r="C106" s="156" t="s">
        <v>371</v>
      </c>
      <c r="D106" s="156" t="s">
        <v>369</v>
      </c>
      <c r="E106" s="166" t="s">
        <v>341</v>
      </c>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row>
    <row r="107" spans="1:33" s="157" customFormat="1" ht="26.4">
      <c r="A107" s="155" t="s">
        <v>174</v>
      </c>
      <c r="B107" s="156" t="s">
        <v>368</v>
      </c>
      <c r="C107" s="156" t="s">
        <v>372</v>
      </c>
      <c r="D107" s="156" t="s">
        <v>369</v>
      </c>
      <c r="E107" s="156" t="s">
        <v>343</v>
      </c>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row>
    <row r="108" spans="1:33" s="157" customFormat="1" ht="26.4">
      <c r="A108" s="155" t="s">
        <v>174</v>
      </c>
      <c r="B108" s="156" t="s">
        <v>368</v>
      </c>
      <c r="C108" s="156" t="s">
        <v>373</v>
      </c>
      <c r="D108" s="156" t="s">
        <v>369</v>
      </c>
      <c r="E108" s="156" t="s">
        <v>345</v>
      </c>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row>
    <row r="109" spans="1:33" s="157" customFormat="1" ht="26.4">
      <c r="A109" s="155" t="s">
        <v>174</v>
      </c>
      <c r="B109" s="156" t="s">
        <v>368</v>
      </c>
      <c r="C109" s="156" t="s">
        <v>374</v>
      </c>
      <c r="D109" s="156" t="s">
        <v>369</v>
      </c>
      <c r="E109" s="156" t="s">
        <v>347</v>
      </c>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row>
    <row r="110" spans="1:33" s="157" customFormat="1" ht="26.4">
      <c r="A110" s="155" t="s">
        <v>174</v>
      </c>
      <c r="B110" s="156" t="s">
        <v>368</v>
      </c>
      <c r="C110" s="156" t="s">
        <v>375</v>
      </c>
      <c r="D110" s="156" t="s">
        <v>369</v>
      </c>
      <c r="E110" s="156" t="s">
        <v>349</v>
      </c>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row>
    <row r="111" spans="1:33" s="157" customFormat="1" ht="52.8">
      <c r="A111" s="155" t="s">
        <v>174</v>
      </c>
      <c r="B111" s="156" t="s">
        <v>368</v>
      </c>
      <c r="C111" s="156" t="s">
        <v>376</v>
      </c>
      <c r="D111" s="156" t="s">
        <v>369</v>
      </c>
      <c r="E111" s="156" t="s">
        <v>351</v>
      </c>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row>
    <row r="112" spans="1:33" s="157" customFormat="1" ht="26.4">
      <c r="A112" s="155" t="s">
        <v>174</v>
      </c>
      <c r="B112" s="156" t="s">
        <v>368</v>
      </c>
      <c r="C112" s="156" t="s">
        <v>377</v>
      </c>
      <c r="D112" s="156" t="s">
        <v>369</v>
      </c>
      <c r="E112" s="156" t="s">
        <v>353</v>
      </c>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row>
    <row r="113" spans="1:33" s="157" customFormat="1" ht="26.4">
      <c r="A113" s="155" t="s">
        <v>174</v>
      </c>
      <c r="B113" s="156" t="s">
        <v>368</v>
      </c>
      <c r="C113" s="156" t="s">
        <v>378</v>
      </c>
      <c r="D113" s="156" t="s">
        <v>369</v>
      </c>
      <c r="E113" s="156" t="s">
        <v>355</v>
      </c>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row>
    <row r="114" spans="1:33" s="157" customFormat="1" ht="26.4">
      <c r="A114" s="155" t="s">
        <v>174</v>
      </c>
      <c r="B114" s="156" t="s">
        <v>368</v>
      </c>
      <c r="C114" s="156" t="s">
        <v>379</v>
      </c>
      <c r="D114" s="156" t="s">
        <v>369</v>
      </c>
      <c r="E114" s="156" t="s">
        <v>357</v>
      </c>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row>
    <row r="115" spans="1:33" s="157" customFormat="1" ht="26.4">
      <c r="A115" s="155" t="s">
        <v>174</v>
      </c>
      <c r="B115" s="156" t="s">
        <v>368</v>
      </c>
      <c r="C115" s="156" t="s">
        <v>380</v>
      </c>
      <c r="D115" s="156" t="s">
        <v>369</v>
      </c>
      <c r="E115" s="156" t="s">
        <v>359</v>
      </c>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row>
    <row r="116" spans="1:33" s="157" customFormat="1" ht="26.4">
      <c r="A116" s="155" t="s">
        <v>174</v>
      </c>
      <c r="B116" s="156" t="s">
        <v>368</v>
      </c>
      <c r="C116" s="156" t="s">
        <v>381</v>
      </c>
      <c r="D116" s="156" t="s">
        <v>369</v>
      </c>
      <c r="E116" s="156" t="s">
        <v>361</v>
      </c>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row>
    <row r="117" spans="1:33" s="157" customFormat="1" ht="26.4">
      <c r="A117" s="155" t="s">
        <v>174</v>
      </c>
      <c r="B117" s="156" t="s">
        <v>368</v>
      </c>
      <c r="C117" s="156" t="s">
        <v>382</v>
      </c>
      <c r="D117" s="156" t="s">
        <v>369</v>
      </c>
      <c r="E117" s="156" t="s">
        <v>363</v>
      </c>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row>
    <row r="118" spans="1:33" s="157" customFormat="1" ht="52.8">
      <c r="A118" s="155" t="s">
        <v>174</v>
      </c>
      <c r="B118" s="156" t="s">
        <v>368</v>
      </c>
      <c r="C118" s="156" t="s">
        <v>383</v>
      </c>
      <c r="D118" s="156" t="s">
        <v>369</v>
      </c>
      <c r="E118" s="156" t="s">
        <v>365</v>
      </c>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row>
    <row r="119" spans="1:33" s="157" customFormat="1" ht="26.4">
      <c r="A119" s="155" t="s">
        <v>174</v>
      </c>
      <c r="B119" s="156" t="s">
        <v>368</v>
      </c>
      <c r="C119" s="156" t="s">
        <v>384</v>
      </c>
      <c r="D119" s="156" t="s">
        <v>369</v>
      </c>
      <c r="E119" s="156" t="s">
        <v>367</v>
      </c>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row>
    <row r="120" spans="1:33" s="157" customFormat="1" ht="118.8">
      <c r="A120" s="151" t="s">
        <v>167</v>
      </c>
      <c r="B120" s="144" t="s">
        <v>385</v>
      </c>
      <c r="C120" s="144" t="s">
        <v>385</v>
      </c>
      <c r="D120" s="144" t="s">
        <v>259</v>
      </c>
      <c r="E120" s="152" t="s">
        <v>386</v>
      </c>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row>
    <row r="121" spans="1:33" s="157" customFormat="1" ht="39.6">
      <c r="A121" s="155" t="s">
        <v>174</v>
      </c>
      <c r="B121" s="156" t="s">
        <v>385</v>
      </c>
      <c r="C121" s="156" t="s">
        <v>387</v>
      </c>
      <c r="D121" s="156" t="s">
        <v>259</v>
      </c>
      <c r="E121" s="156" t="s">
        <v>388</v>
      </c>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row>
    <row r="122" spans="1:33" s="157" customFormat="1" ht="118.8">
      <c r="A122" s="151" t="s">
        <v>167</v>
      </c>
      <c r="B122" s="144" t="s">
        <v>389</v>
      </c>
      <c r="C122" s="144" t="s">
        <v>389</v>
      </c>
      <c r="D122" s="144" t="s">
        <v>259</v>
      </c>
      <c r="E122" s="143" t="s">
        <v>390</v>
      </c>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row>
    <row r="123" spans="1:33" s="157" customFormat="1" ht="26.4">
      <c r="A123" s="155" t="s">
        <v>174</v>
      </c>
      <c r="B123" s="156" t="s">
        <v>389</v>
      </c>
      <c r="C123" s="156" t="s">
        <v>391</v>
      </c>
      <c r="D123" s="156" t="s">
        <v>259</v>
      </c>
      <c r="E123" s="156" t="s">
        <v>392</v>
      </c>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row>
    <row r="124" spans="1:33" s="157" customFormat="1" ht="26.4">
      <c r="A124" s="155" t="s">
        <v>174</v>
      </c>
      <c r="B124" s="156" t="s">
        <v>389</v>
      </c>
      <c r="C124" s="156" t="s">
        <v>393</v>
      </c>
      <c r="D124" s="156" t="s">
        <v>259</v>
      </c>
      <c r="E124" s="156" t="s">
        <v>394</v>
      </c>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row>
    <row r="125" spans="1:33" s="157" customFormat="1" ht="52.8">
      <c r="A125" s="151" t="s">
        <v>167</v>
      </c>
      <c r="B125" s="144" t="s">
        <v>395</v>
      </c>
      <c r="C125" s="143" t="s">
        <v>395</v>
      </c>
      <c r="D125" s="144" t="s">
        <v>172</v>
      </c>
      <c r="E125" s="152" t="s">
        <v>396</v>
      </c>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row>
    <row r="126" spans="1:33" s="157" customFormat="1" ht="39.6">
      <c r="A126" s="155" t="s">
        <v>174</v>
      </c>
      <c r="B126" s="156" t="s">
        <v>395</v>
      </c>
      <c r="C126" s="156" t="s">
        <v>397</v>
      </c>
      <c r="D126" s="156" t="s">
        <v>172</v>
      </c>
      <c r="E126" s="156" t="s">
        <v>398</v>
      </c>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row>
    <row r="127" spans="1:33" s="157" customFormat="1" ht="105.6">
      <c r="A127" s="151" t="s">
        <v>167</v>
      </c>
      <c r="B127" s="144" t="s">
        <v>399</v>
      </c>
      <c r="C127" s="144" t="s">
        <v>399</v>
      </c>
      <c r="D127" s="167" t="s">
        <v>259</v>
      </c>
      <c r="E127" s="152" t="s">
        <v>400</v>
      </c>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row>
    <row r="128" spans="1:33" s="157" customFormat="1" ht="26.4">
      <c r="A128" s="155" t="s">
        <v>174</v>
      </c>
      <c r="B128" s="156" t="s">
        <v>399</v>
      </c>
      <c r="C128" s="156" t="s">
        <v>401</v>
      </c>
      <c r="D128" s="156" t="s">
        <v>259</v>
      </c>
      <c r="E128" s="168" t="s">
        <v>402</v>
      </c>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row>
    <row r="129" spans="1:33" s="157" customFormat="1" ht="92.4">
      <c r="A129" s="151" t="s">
        <v>167</v>
      </c>
      <c r="B129" s="144" t="s">
        <v>403</v>
      </c>
      <c r="C129" s="144" t="s">
        <v>403</v>
      </c>
      <c r="D129" s="144" t="s">
        <v>321</v>
      </c>
      <c r="E129" s="152" t="s">
        <v>404</v>
      </c>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row>
    <row r="130" spans="1:33" s="157" customFormat="1" ht="26.4">
      <c r="A130" s="155" t="s">
        <v>174</v>
      </c>
      <c r="B130" s="156" t="s">
        <v>403</v>
      </c>
      <c r="C130" s="156" t="s">
        <v>405</v>
      </c>
      <c r="D130" s="156" t="s">
        <v>321</v>
      </c>
      <c r="E130" s="156" t="s">
        <v>406</v>
      </c>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row>
    <row r="131" spans="1:33" s="157" customFormat="1" ht="26.4">
      <c r="A131" s="155" t="s">
        <v>174</v>
      </c>
      <c r="B131" s="156" t="s">
        <v>403</v>
      </c>
      <c r="C131" s="156" t="s">
        <v>407</v>
      </c>
      <c r="D131" s="156" t="s">
        <v>321</v>
      </c>
      <c r="E131" s="156" t="s">
        <v>408</v>
      </c>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row>
    <row r="132" spans="1:33" s="157" customFormat="1" ht="52.8">
      <c r="A132" s="151" t="s">
        <v>167</v>
      </c>
      <c r="B132" s="144" t="s">
        <v>409</v>
      </c>
      <c r="C132" s="144" t="s">
        <v>409</v>
      </c>
      <c r="D132" s="167" t="s">
        <v>259</v>
      </c>
      <c r="E132" s="152" t="s">
        <v>410</v>
      </c>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row>
    <row r="133" spans="1:33" s="157" customFormat="1" ht="26.4">
      <c r="A133" s="155" t="s">
        <v>174</v>
      </c>
      <c r="B133" s="156" t="s">
        <v>409</v>
      </c>
      <c r="C133" s="156" t="s">
        <v>411</v>
      </c>
      <c r="D133" s="156" t="s">
        <v>259</v>
      </c>
      <c r="E133" s="156" t="s">
        <v>412</v>
      </c>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row>
    <row r="134" spans="1:33" s="157" customFormat="1" ht="39.6">
      <c r="A134" s="155" t="s">
        <v>174</v>
      </c>
      <c r="B134" s="156" t="s">
        <v>409</v>
      </c>
      <c r="C134" s="156" t="s">
        <v>413</v>
      </c>
      <c r="D134" s="156" t="s">
        <v>259</v>
      </c>
      <c r="E134" s="156" t="s">
        <v>414</v>
      </c>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row>
    <row r="135" spans="1:33" s="157" customFormat="1" ht="39.6">
      <c r="A135" s="155" t="s">
        <v>174</v>
      </c>
      <c r="B135" s="156" t="s">
        <v>409</v>
      </c>
      <c r="C135" s="156" t="s">
        <v>415</v>
      </c>
      <c r="D135" s="156" t="s">
        <v>259</v>
      </c>
      <c r="E135" s="156" t="s">
        <v>416</v>
      </c>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row>
    <row r="136" spans="1:33" s="157" customFormat="1" ht="26.4">
      <c r="A136" s="155" t="s">
        <v>174</v>
      </c>
      <c r="B136" s="156" t="s">
        <v>409</v>
      </c>
      <c r="C136" s="156" t="s">
        <v>417</v>
      </c>
      <c r="D136" s="156" t="s">
        <v>259</v>
      </c>
      <c r="E136" s="156" t="s">
        <v>418</v>
      </c>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row>
    <row r="137" spans="1:33" s="157" customFormat="1" ht="39.6">
      <c r="A137" s="155" t="s">
        <v>174</v>
      </c>
      <c r="B137" s="156" t="s">
        <v>409</v>
      </c>
      <c r="C137" s="156" t="s">
        <v>419</v>
      </c>
      <c r="D137" s="156" t="s">
        <v>259</v>
      </c>
      <c r="E137" s="156" t="s">
        <v>420</v>
      </c>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row>
    <row r="138" spans="1:33" s="157" customFormat="1" ht="66">
      <c r="A138" s="151" t="s">
        <v>167</v>
      </c>
      <c r="B138" s="144" t="s">
        <v>421</v>
      </c>
      <c r="C138" s="144" t="s">
        <v>421</v>
      </c>
      <c r="D138" s="167" t="s">
        <v>321</v>
      </c>
      <c r="E138" s="163" t="s">
        <v>422</v>
      </c>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row>
    <row r="139" spans="1:33" s="157" customFormat="1" ht="39.6">
      <c r="A139" s="151" t="s">
        <v>167</v>
      </c>
      <c r="B139" s="144" t="s">
        <v>423</v>
      </c>
      <c r="C139" s="144" t="s">
        <v>424</v>
      </c>
      <c r="D139" s="144" t="s">
        <v>172</v>
      </c>
      <c r="E139" s="152" t="s">
        <v>425</v>
      </c>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row>
    <row r="140" spans="1:33" s="157" customFormat="1" ht="39.6">
      <c r="A140" s="155" t="s">
        <v>174</v>
      </c>
      <c r="B140" s="156" t="s">
        <v>423</v>
      </c>
      <c r="C140" s="156" t="s">
        <v>426</v>
      </c>
      <c r="D140" s="156" t="s">
        <v>172</v>
      </c>
      <c r="E140" s="166" t="s">
        <v>427</v>
      </c>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row>
    <row r="141" spans="1:33" s="157" customFormat="1" ht="39.6">
      <c r="A141" s="155" t="s">
        <v>174</v>
      </c>
      <c r="B141" s="156" t="s">
        <v>423</v>
      </c>
      <c r="C141" s="156" t="s">
        <v>428</v>
      </c>
      <c r="D141" s="156" t="s">
        <v>172</v>
      </c>
      <c r="E141" s="166" t="s">
        <v>427</v>
      </c>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row>
    <row r="142" spans="1:33" s="157" customFormat="1" ht="39.6">
      <c r="A142" s="155" t="s">
        <v>174</v>
      </c>
      <c r="B142" s="156" t="s">
        <v>423</v>
      </c>
      <c r="C142" s="156" t="s">
        <v>429</v>
      </c>
      <c r="D142" s="156" t="s">
        <v>172</v>
      </c>
      <c r="E142" s="160" t="s">
        <v>430</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row>
    <row r="143" spans="1:33" s="157" customFormat="1" ht="26.4">
      <c r="A143" s="155" t="s">
        <v>174</v>
      </c>
      <c r="B143" s="156" t="s">
        <v>423</v>
      </c>
      <c r="C143" s="156" t="s">
        <v>431</v>
      </c>
      <c r="D143" s="156" t="s">
        <v>172</v>
      </c>
      <c r="E143" s="166" t="s">
        <v>432</v>
      </c>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row>
    <row r="144" spans="1:33" s="157" customFormat="1" ht="52.8">
      <c r="A144" s="155" t="s">
        <v>174</v>
      </c>
      <c r="B144" s="156" t="s">
        <v>423</v>
      </c>
      <c r="C144" s="156" t="s">
        <v>433</v>
      </c>
      <c r="D144" s="156" t="s">
        <v>172</v>
      </c>
      <c r="E144" s="166" t="s">
        <v>434</v>
      </c>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row>
    <row r="145" spans="1:33" s="157" customFormat="1" ht="39.6">
      <c r="A145" s="155" t="s">
        <v>174</v>
      </c>
      <c r="B145" s="156" t="s">
        <v>423</v>
      </c>
      <c r="C145" s="156" t="s">
        <v>435</v>
      </c>
      <c r="D145" s="156" t="s">
        <v>172</v>
      </c>
      <c r="E145" s="166" t="s">
        <v>436</v>
      </c>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row>
    <row r="146" spans="1:33" s="157" customFormat="1" ht="52.8">
      <c r="A146" s="155" t="s">
        <v>174</v>
      </c>
      <c r="B146" s="156" t="s">
        <v>423</v>
      </c>
      <c r="C146" s="156" t="s">
        <v>437</v>
      </c>
      <c r="D146" s="156" t="s">
        <v>172</v>
      </c>
      <c r="E146" s="166" t="s">
        <v>438</v>
      </c>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row>
    <row r="147" spans="1:33" s="157" customFormat="1" ht="39.6">
      <c r="A147" s="155" t="s">
        <v>174</v>
      </c>
      <c r="B147" s="156" t="s">
        <v>423</v>
      </c>
      <c r="C147" s="156" t="s">
        <v>439</v>
      </c>
      <c r="D147" s="156" t="s">
        <v>172</v>
      </c>
      <c r="E147" s="166" t="s">
        <v>440</v>
      </c>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row>
    <row r="148" spans="1:33" s="157" customFormat="1" ht="39.6">
      <c r="A148" s="155" t="s">
        <v>174</v>
      </c>
      <c r="B148" s="156" t="s">
        <v>423</v>
      </c>
      <c r="C148" s="156" t="s">
        <v>441</v>
      </c>
      <c r="D148" s="156" t="s">
        <v>172</v>
      </c>
      <c r="E148" s="156" t="s">
        <v>442</v>
      </c>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row>
    <row r="149" spans="1:33" s="157" customFormat="1" ht="79.2">
      <c r="A149" s="155" t="s">
        <v>174</v>
      </c>
      <c r="B149" s="156" t="s">
        <v>423</v>
      </c>
      <c r="C149" s="156" t="s">
        <v>443</v>
      </c>
      <c r="D149" s="156" t="s">
        <v>172</v>
      </c>
      <c r="E149" s="156" t="s">
        <v>444</v>
      </c>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row>
    <row r="150" spans="1:33" s="157" customFormat="1" ht="66">
      <c r="A150" s="155" t="s">
        <v>174</v>
      </c>
      <c r="B150" s="156" t="s">
        <v>423</v>
      </c>
      <c r="C150" s="156" t="s">
        <v>445</v>
      </c>
      <c r="D150" s="156" t="s">
        <v>172</v>
      </c>
      <c r="E150" s="166" t="s">
        <v>446</v>
      </c>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row>
    <row r="151" spans="1:33" s="157" customFormat="1" ht="26.4">
      <c r="A151" s="155" t="s">
        <v>174</v>
      </c>
      <c r="B151" s="156" t="s">
        <v>423</v>
      </c>
      <c r="C151" s="156" t="s">
        <v>447</v>
      </c>
      <c r="D151" s="156" t="s">
        <v>172</v>
      </c>
      <c r="E151" s="156" t="s">
        <v>448</v>
      </c>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row>
    <row r="152" spans="1:33" s="157" customFormat="1" ht="39.6">
      <c r="A152" s="155" t="s">
        <v>174</v>
      </c>
      <c r="B152" s="156" t="s">
        <v>423</v>
      </c>
      <c r="C152" s="156" t="s">
        <v>449</v>
      </c>
      <c r="D152" s="156" t="s">
        <v>172</v>
      </c>
      <c r="E152" s="169" t="s">
        <v>450</v>
      </c>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row>
    <row r="153" spans="1:33" s="157" customFormat="1" ht="26.4">
      <c r="A153" s="155" t="s">
        <v>174</v>
      </c>
      <c r="B153" s="156" t="s">
        <v>423</v>
      </c>
      <c r="C153" s="156" t="s">
        <v>451</v>
      </c>
      <c r="D153" s="156" t="s">
        <v>172</v>
      </c>
      <c r="E153" s="156" t="s">
        <v>452</v>
      </c>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row>
    <row r="154" spans="1:33" s="157" customFormat="1" ht="79.2">
      <c r="A154" s="155" t="s">
        <v>174</v>
      </c>
      <c r="B154" s="156" t="s">
        <v>423</v>
      </c>
      <c r="C154" s="156" t="s">
        <v>453</v>
      </c>
      <c r="D154" s="156" t="s">
        <v>172</v>
      </c>
      <c r="E154" s="156" t="s">
        <v>454</v>
      </c>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row>
    <row r="155" spans="1:33" s="157" customFormat="1" ht="26.4">
      <c r="A155" s="155" t="s">
        <v>174</v>
      </c>
      <c r="B155" s="156" t="s">
        <v>423</v>
      </c>
      <c r="C155" s="156" t="s">
        <v>455</v>
      </c>
      <c r="D155" s="156" t="s">
        <v>172</v>
      </c>
      <c r="E155" s="156" t="s">
        <v>456</v>
      </c>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row>
    <row r="156" spans="1:33" s="157" customFormat="1" ht="26.4">
      <c r="A156" s="155" t="s">
        <v>174</v>
      </c>
      <c r="B156" s="156" t="s">
        <v>423</v>
      </c>
      <c r="C156" s="156" t="s">
        <v>457</v>
      </c>
      <c r="D156" s="156" t="s">
        <v>172</v>
      </c>
      <c r="E156" s="156" t="s">
        <v>458</v>
      </c>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row>
    <row r="157" spans="1:33" s="157" customFormat="1" ht="26.4">
      <c r="A157" s="155" t="s">
        <v>174</v>
      </c>
      <c r="B157" s="156" t="s">
        <v>423</v>
      </c>
      <c r="C157" s="156" t="s">
        <v>459</v>
      </c>
      <c r="D157" s="156" t="s">
        <v>172</v>
      </c>
      <c r="E157" s="156" t="s">
        <v>460</v>
      </c>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row>
    <row r="158" spans="1:33" s="157" customFormat="1" ht="52.8">
      <c r="A158" s="155" t="s">
        <v>174</v>
      </c>
      <c r="B158" s="156" t="s">
        <v>423</v>
      </c>
      <c r="C158" s="156" t="s">
        <v>461</v>
      </c>
      <c r="D158" s="156" t="s">
        <v>172</v>
      </c>
      <c r="E158" s="156" t="s">
        <v>462</v>
      </c>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row>
    <row r="159" spans="1:33" s="157" customFormat="1" ht="39.6">
      <c r="A159" s="155" t="s">
        <v>174</v>
      </c>
      <c r="B159" s="156" t="s">
        <v>423</v>
      </c>
      <c r="C159" s="156" t="s">
        <v>463</v>
      </c>
      <c r="D159" s="156" t="s">
        <v>172</v>
      </c>
      <c r="E159" s="156" t="s">
        <v>464</v>
      </c>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row>
    <row r="160" spans="1:33" s="157" customFormat="1">
      <c r="A160" s="155" t="s">
        <v>174</v>
      </c>
      <c r="B160" s="156" t="s">
        <v>423</v>
      </c>
      <c r="C160" s="156" t="s">
        <v>465</v>
      </c>
      <c r="D160" s="156" t="s">
        <v>172</v>
      </c>
      <c r="E160" s="156" t="s">
        <v>466</v>
      </c>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row>
    <row r="161" spans="1:33" s="157" customFormat="1" ht="66">
      <c r="A161" s="155" t="s">
        <v>174</v>
      </c>
      <c r="B161" s="156" t="s">
        <v>423</v>
      </c>
      <c r="C161" s="156" t="s">
        <v>467</v>
      </c>
      <c r="D161" s="156" t="s">
        <v>172</v>
      </c>
      <c r="E161" s="156" t="s">
        <v>468</v>
      </c>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row>
    <row r="162" spans="1:33" s="157" customFormat="1" ht="52.8">
      <c r="A162" s="155" t="s">
        <v>174</v>
      </c>
      <c r="B162" s="156" t="s">
        <v>423</v>
      </c>
      <c r="C162" s="156" t="s">
        <v>469</v>
      </c>
      <c r="D162" s="156" t="s">
        <v>172</v>
      </c>
      <c r="E162" s="156" t="s">
        <v>470</v>
      </c>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row>
    <row r="163" spans="1:33" s="157" customFormat="1" ht="39.6">
      <c r="A163" s="155" t="s">
        <v>174</v>
      </c>
      <c r="B163" s="156" t="s">
        <v>423</v>
      </c>
      <c r="C163" s="156" t="s">
        <v>471</v>
      </c>
      <c r="D163" s="156" t="s">
        <v>172</v>
      </c>
      <c r="E163" s="156" t="s">
        <v>472</v>
      </c>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row>
    <row r="164" spans="1:33" s="157" customFormat="1" ht="39.6">
      <c r="A164" s="155" t="s">
        <v>174</v>
      </c>
      <c r="B164" s="156" t="s">
        <v>423</v>
      </c>
      <c r="C164" s="156" t="s">
        <v>473</v>
      </c>
      <c r="D164" s="156" t="s">
        <v>172</v>
      </c>
      <c r="E164" s="156" t="s">
        <v>474</v>
      </c>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row>
    <row r="165" spans="1:33" s="157" customFormat="1" ht="79.2">
      <c r="A165" s="155" t="s">
        <v>174</v>
      </c>
      <c r="B165" s="156" t="s">
        <v>423</v>
      </c>
      <c r="C165" s="156" t="s">
        <v>475</v>
      </c>
      <c r="D165" s="156" t="s">
        <v>172</v>
      </c>
      <c r="E165" s="156" t="s">
        <v>476</v>
      </c>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row>
    <row r="166" spans="1:33" s="157" customFormat="1" ht="66">
      <c r="A166" s="155" t="s">
        <v>174</v>
      </c>
      <c r="B166" s="156" t="s">
        <v>423</v>
      </c>
      <c r="C166" s="156" t="s">
        <v>477</v>
      </c>
      <c r="D166" s="156" t="s">
        <v>172</v>
      </c>
      <c r="E166" s="156" t="s">
        <v>478</v>
      </c>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row>
    <row r="167" spans="1:33" s="157" customFormat="1" ht="39.6">
      <c r="A167" s="155" t="s">
        <v>174</v>
      </c>
      <c r="B167" s="156" t="s">
        <v>423</v>
      </c>
      <c r="C167" s="156" t="s">
        <v>479</v>
      </c>
      <c r="D167" s="156" t="s">
        <v>172</v>
      </c>
      <c r="E167" s="156" t="s">
        <v>480</v>
      </c>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row>
    <row r="168" spans="1:33" s="157" customFormat="1" ht="26.4">
      <c r="A168" s="155" t="s">
        <v>174</v>
      </c>
      <c r="B168" s="156" t="s">
        <v>423</v>
      </c>
      <c r="C168" s="156" t="s">
        <v>481</v>
      </c>
      <c r="D168" s="156" t="s">
        <v>172</v>
      </c>
      <c r="E168" s="156" t="s">
        <v>482</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row>
    <row r="169" spans="1:33" s="157" customFormat="1" ht="39.6">
      <c r="A169" s="155" t="s">
        <v>174</v>
      </c>
      <c r="B169" s="156" t="s">
        <v>423</v>
      </c>
      <c r="C169" s="156" t="s">
        <v>483</v>
      </c>
      <c r="D169" s="156" t="s">
        <v>172</v>
      </c>
      <c r="E169" s="156" t="s">
        <v>484</v>
      </c>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row>
    <row r="170" spans="1:33" s="157" customFormat="1" ht="26.4">
      <c r="A170" s="155" t="s">
        <v>174</v>
      </c>
      <c r="B170" s="156" t="s">
        <v>423</v>
      </c>
      <c r="C170" s="156" t="s">
        <v>485</v>
      </c>
      <c r="D170" s="156" t="s">
        <v>172</v>
      </c>
      <c r="E170" s="156" t="s">
        <v>486</v>
      </c>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row>
    <row r="171" spans="1:33" s="157" customFormat="1" ht="26.4">
      <c r="A171" s="155" t="s">
        <v>174</v>
      </c>
      <c r="B171" s="156" t="s">
        <v>423</v>
      </c>
      <c r="C171" s="156" t="s">
        <v>487</v>
      </c>
      <c r="D171" s="156" t="s">
        <v>172</v>
      </c>
      <c r="E171" s="156" t="s">
        <v>488</v>
      </c>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row>
    <row r="172" spans="1:33" s="157" customFormat="1" ht="52.8">
      <c r="A172" s="155" t="s">
        <v>174</v>
      </c>
      <c r="B172" s="156" t="s">
        <v>423</v>
      </c>
      <c r="C172" s="156" t="s">
        <v>489</v>
      </c>
      <c r="D172" s="156" t="s">
        <v>172</v>
      </c>
      <c r="E172" s="156" t="s">
        <v>490</v>
      </c>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row>
    <row r="173" spans="1:33" s="157" customFormat="1" ht="66">
      <c r="A173" s="151" t="s">
        <v>167</v>
      </c>
      <c r="B173" s="144" t="s">
        <v>491</v>
      </c>
      <c r="C173" s="144" t="s">
        <v>424</v>
      </c>
      <c r="D173" s="144" t="s">
        <v>172</v>
      </c>
      <c r="E173" s="152" t="s">
        <v>492</v>
      </c>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row>
    <row r="174" spans="1:33" s="157" customFormat="1" ht="26.4">
      <c r="A174" s="155" t="s">
        <v>174</v>
      </c>
      <c r="B174" s="156" t="s">
        <v>491</v>
      </c>
      <c r="C174" s="156" t="s">
        <v>493</v>
      </c>
      <c r="D174" s="156" t="s">
        <v>172</v>
      </c>
      <c r="E174" s="156" t="s">
        <v>494</v>
      </c>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row>
    <row r="175" spans="1:33" s="157" customFormat="1" ht="79.2">
      <c r="A175" s="155" t="s">
        <v>174</v>
      </c>
      <c r="B175" s="156" t="s">
        <v>491</v>
      </c>
      <c r="C175" s="156" t="s">
        <v>495</v>
      </c>
      <c r="D175" s="156" t="s">
        <v>172</v>
      </c>
      <c r="E175" s="156" t="s">
        <v>496</v>
      </c>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row>
    <row r="176" spans="1:33" s="157" customFormat="1" ht="26.4">
      <c r="A176" s="155" t="s">
        <v>174</v>
      </c>
      <c r="B176" s="156" t="s">
        <v>491</v>
      </c>
      <c r="C176" s="156" t="s">
        <v>497</v>
      </c>
      <c r="D176" s="156" t="s">
        <v>172</v>
      </c>
      <c r="E176" s="156" t="s">
        <v>498</v>
      </c>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row>
    <row r="177" spans="1:33" s="157" customFormat="1" ht="39.6">
      <c r="A177" s="155" t="s">
        <v>174</v>
      </c>
      <c r="B177" s="156" t="s">
        <v>491</v>
      </c>
      <c r="C177" s="156" t="s">
        <v>499</v>
      </c>
      <c r="D177" s="156" t="s">
        <v>172</v>
      </c>
      <c r="E177" s="156" t="s">
        <v>500</v>
      </c>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row>
    <row r="178" spans="1:33" s="157" customFormat="1" ht="52.8">
      <c r="A178" s="155" t="s">
        <v>174</v>
      </c>
      <c r="B178" s="156" t="s">
        <v>491</v>
      </c>
      <c r="C178" s="156" t="s">
        <v>501</v>
      </c>
      <c r="D178" s="156" t="s">
        <v>172</v>
      </c>
      <c r="E178" s="156" t="s">
        <v>502</v>
      </c>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row>
    <row r="179" spans="1:33" s="157" customFormat="1">
      <c r="A179" s="155" t="s">
        <v>174</v>
      </c>
      <c r="B179" s="156" t="s">
        <v>491</v>
      </c>
      <c r="C179" s="156" t="s">
        <v>503</v>
      </c>
      <c r="D179" s="156" t="s">
        <v>172</v>
      </c>
      <c r="E179" s="156" t="s">
        <v>504</v>
      </c>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row>
    <row r="180" spans="1:33" s="157" customFormat="1">
      <c r="A180" s="155" t="s">
        <v>174</v>
      </c>
      <c r="B180" s="156" t="s">
        <v>491</v>
      </c>
      <c r="C180" s="156" t="s">
        <v>505</v>
      </c>
      <c r="D180" s="156" t="s">
        <v>172</v>
      </c>
      <c r="E180" s="156" t="s">
        <v>506</v>
      </c>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row>
    <row r="181" spans="1:33" s="157" customFormat="1">
      <c r="A181" s="155" t="s">
        <v>174</v>
      </c>
      <c r="B181" s="156" t="s">
        <v>491</v>
      </c>
      <c r="C181" s="156" t="s">
        <v>507</v>
      </c>
      <c r="D181" s="156" t="s">
        <v>172</v>
      </c>
      <c r="E181" s="156" t="s">
        <v>508</v>
      </c>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row>
    <row r="182" spans="1:33" s="157" customFormat="1" ht="52.8">
      <c r="A182" s="155" t="s">
        <v>174</v>
      </c>
      <c r="B182" s="156" t="s">
        <v>491</v>
      </c>
      <c r="C182" s="156" t="s">
        <v>509</v>
      </c>
      <c r="D182" s="156" t="s">
        <v>172</v>
      </c>
      <c r="E182" s="156" t="s">
        <v>510</v>
      </c>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row>
    <row r="183" spans="1:33" s="157" customFormat="1" ht="52.8">
      <c r="A183" s="155" t="s">
        <v>174</v>
      </c>
      <c r="B183" s="156" t="s">
        <v>491</v>
      </c>
      <c r="C183" s="156" t="s">
        <v>511</v>
      </c>
      <c r="D183" s="156" t="s">
        <v>172</v>
      </c>
      <c r="E183" s="156" t="s">
        <v>512</v>
      </c>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row>
    <row r="184" spans="1:33" s="157" customFormat="1" ht="26.4">
      <c r="A184" s="155" t="s">
        <v>174</v>
      </c>
      <c r="B184" s="156" t="s">
        <v>491</v>
      </c>
      <c r="C184" s="156" t="s">
        <v>513</v>
      </c>
      <c r="D184" s="156" t="s">
        <v>172</v>
      </c>
      <c r="E184" s="156" t="s">
        <v>514</v>
      </c>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row>
    <row r="185" spans="1:33" s="157" customFormat="1">
      <c r="A185" s="155" t="s">
        <v>174</v>
      </c>
      <c r="B185" s="156" t="s">
        <v>491</v>
      </c>
      <c r="C185" s="156" t="s">
        <v>515</v>
      </c>
      <c r="D185" s="156" t="s">
        <v>172</v>
      </c>
      <c r="E185" s="156" t="s">
        <v>516</v>
      </c>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row>
    <row r="186" spans="1:33" s="157" customFormat="1" ht="52.8">
      <c r="A186" s="155" t="s">
        <v>174</v>
      </c>
      <c r="B186" s="156" t="s">
        <v>491</v>
      </c>
      <c r="C186" s="156" t="s">
        <v>517</v>
      </c>
      <c r="D186" s="156" t="s">
        <v>172</v>
      </c>
      <c r="E186" s="156" t="s">
        <v>518</v>
      </c>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row>
    <row r="187" spans="1:33" s="157" customFormat="1" ht="39.6">
      <c r="A187" s="155" t="s">
        <v>174</v>
      </c>
      <c r="B187" s="156" t="s">
        <v>491</v>
      </c>
      <c r="C187" s="156" t="s">
        <v>519</v>
      </c>
      <c r="D187" s="156" t="s">
        <v>172</v>
      </c>
      <c r="E187" s="156" t="s">
        <v>520</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row>
    <row r="188" spans="1:33" s="157" customFormat="1" ht="57.6">
      <c r="A188" s="155" t="s">
        <v>174</v>
      </c>
      <c r="B188" s="156" t="s">
        <v>491</v>
      </c>
      <c r="C188" s="156" t="s">
        <v>521</v>
      </c>
      <c r="D188" s="156" t="s">
        <v>172</v>
      </c>
      <c r="E188" s="170" t="s">
        <v>522</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row>
    <row r="189" spans="1:33" s="157" customFormat="1" ht="79.2">
      <c r="A189" s="155" t="s">
        <v>174</v>
      </c>
      <c r="B189" s="156" t="s">
        <v>491</v>
      </c>
      <c r="C189" s="156" t="s">
        <v>523</v>
      </c>
      <c r="D189" s="156" t="s">
        <v>172</v>
      </c>
      <c r="E189" s="156" t="s">
        <v>524</v>
      </c>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row>
    <row r="190" spans="1:33" s="157" customFormat="1" ht="39.6">
      <c r="A190" s="155" t="s">
        <v>174</v>
      </c>
      <c r="B190" s="156" t="s">
        <v>491</v>
      </c>
      <c r="C190" s="156" t="s">
        <v>525</v>
      </c>
      <c r="D190" s="156" t="s">
        <v>172</v>
      </c>
      <c r="E190" s="156" t="s">
        <v>526</v>
      </c>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row>
    <row r="191" spans="1:33" s="157" customFormat="1" ht="26.4">
      <c r="A191" s="155" t="s">
        <v>174</v>
      </c>
      <c r="B191" s="156" t="s">
        <v>491</v>
      </c>
      <c r="C191" s="156" t="s">
        <v>527</v>
      </c>
      <c r="D191" s="156" t="s">
        <v>172</v>
      </c>
      <c r="E191" s="156" t="s">
        <v>528</v>
      </c>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row>
    <row r="192" spans="1:33" s="157" customFormat="1" ht="39.6">
      <c r="A192" s="155" t="s">
        <v>174</v>
      </c>
      <c r="B192" s="156" t="s">
        <v>491</v>
      </c>
      <c r="C192" s="156" t="s">
        <v>529</v>
      </c>
      <c r="D192" s="156" t="s">
        <v>172</v>
      </c>
      <c r="E192" s="156" t="s">
        <v>530</v>
      </c>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row>
    <row r="193" spans="1:33" s="157" customFormat="1" ht="26.4">
      <c r="A193" s="155" t="s">
        <v>174</v>
      </c>
      <c r="B193" s="156" t="s">
        <v>491</v>
      </c>
      <c r="C193" s="156" t="s">
        <v>531</v>
      </c>
      <c r="D193" s="156" t="s">
        <v>172</v>
      </c>
      <c r="E193" s="156" t="s">
        <v>532</v>
      </c>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row>
    <row r="194" spans="1:33" s="157" customFormat="1" ht="39.6">
      <c r="A194" s="155" t="s">
        <v>174</v>
      </c>
      <c r="B194" s="156" t="s">
        <v>491</v>
      </c>
      <c r="C194" s="156" t="s">
        <v>533</v>
      </c>
      <c r="D194" s="156" t="s">
        <v>172</v>
      </c>
      <c r="E194" s="156" t="s">
        <v>534</v>
      </c>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row>
    <row r="195" spans="1:33" s="157" customFormat="1" ht="39.6">
      <c r="A195" s="155" t="s">
        <v>174</v>
      </c>
      <c r="B195" s="156" t="s">
        <v>491</v>
      </c>
      <c r="C195" s="156" t="s">
        <v>535</v>
      </c>
      <c r="D195" s="156" t="s">
        <v>172</v>
      </c>
      <c r="E195" s="156" t="s">
        <v>536</v>
      </c>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row>
    <row r="196" spans="1:33" s="157" customFormat="1">
      <c r="A196" s="155" t="s">
        <v>174</v>
      </c>
      <c r="B196" s="156" t="s">
        <v>491</v>
      </c>
      <c r="C196" s="156" t="s">
        <v>537</v>
      </c>
      <c r="D196" s="156" t="s">
        <v>172</v>
      </c>
      <c r="E196" s="156" t="s">
        <v>538</v>
      </c>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row>
    <row r="197" spans="1:33" s="157" customFormat="1" ht="39.6">
      <c r="A197" s="155" t="s">
        <v>174</v>
      </c>
      <c r="B197" s="156" t="s">
        <v>491</v>
      </c>
      <c r="C197" s="156" t="s">
        <v>539</v>
      </c>
      <c r="D197" s="156" t="s">
        <v>172</v>
      </c>
      <c r="E197" s="156" t="s">
        <v>540</v>
      </c>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row>
    <row r="198" spans="1:33" s="157" customFormat="1">
      <c r="A198" s="155" t="s">
        <v>174</v>
      </c>
      <c r="B198" s="156" t="s">
        <v>491</v>
      </c>
      <c r="C198" s="156" t="s">
        <v>541</v>
      </c>
      <c r="D198" s="156" t="s">
        <v>172</v>
      </c>
      <c r="E198" s="156" t="s">
        <v>542</v>
      </c>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row>
    <row r="199" spans="1:33" s="157" customFormat="1" ht="39.6">
      <c r="A199" s="155" t="s">
        <v>174</v>
      </c>
      <c r="B199" s="156" t="s">
        <v>491</v>
      </c>
      <c r="C199" s="156" t="s">
        <v>543</v>
      </c>
      <c r="D199" s="156" t="s">
        <v>172</v>
      </c>
      <c r="E199" s="156" t="s">
        <v>544</v>
      </c>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row>
    <row r="200" spans="1:33" s="157" customFormat="1" ht="52.8">
      <c r="A200" s="155" t="s">
        <v>174</v>
      </c>
      <c r="B200" s="156" t="s">
        <v>491</v>
      </c>
      <c r="C200" s="156" t="s">
        <v>545</v>
      </c>
      <c r="D200" s="156" t="s">
        <v>172</v>
      </c>
      <c r="E200" s="156" t="s">
        <v>546</v>
      </c>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153"/>
    </row>
    <row r="201" spans="1:33" s="157" customFormat="1" ht="26.4">
      <c r="A201" s="155" t="s">
        <v>174</v>
      </c>
      <c r="B201" s="156" t="s">
        <v>491</v>
      </c>
      <c r="C201" s="156" t="s">
        <v>547</v>
      </c>
      <c r="D201" s="156" t="s">
        <v>172</v>
      </c>
      <c r="E201" s="156" t="s">
        <v>548</v>
      </c>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row>
    <row r="202" spans="1:33" s="157" customFormat="1" ht="39.6">
      <c r="A202" s="155" t="s">
        <v>174</v>
      </c>
      <c r="B202" s="156" t="s">
        <v>491</v>
      </c>
      <c r="C202" s="156" t="s">
        <v>549</v>
      </c>
      <c r="D202" s="156" t="s">
        <v>172</v>
      </c>
      <c r="E202" s="156" t="s">
        <v>550</v>
      </c>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row>
    <row r="203" spans="1:33" s="157" customFormat="1" ht="26.4">
      <c r="A203" s="155" t="s">
        <v>174</v>
      </c>
      <c r="B203" s="156" t="s">
        <v>491</v>
      </c>
      <c r="C203" s="156" t="s">
        <v>551</v>
      </c>
      <c r="D203" s="156" t="s">
        <v>172</v>
      </c>
      <c r="E203" s="156" t="s">
        <v>552</v>
      </c>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row>
    <row r="204" spans="1:33" s="157" customFormat="1" ht="39.6">
      <c r="A204" s="155" t="s">
        <v>174</v>
      </c>
      <c r="B204" s="156" t="s">
        <v>491</v>
      </c>
      <c r="C204" s="156" t="s">
        <v>553</v>
      </c>
      <c r="D204" s="156" t="s">
        <v>172</v>
      </c>
      <c r="E204" s="156" t="s">
        <v>554</v>
      </c>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row>
    <row r="205" spans="1:33" s="157" customFormat="1" ht="39.6">
      <c r="A205" s="155" t="s">
        <v>174</v>
      </c>
      <c r="B205" s="156" t="s">
        <v>491</v>
      </c>
      <c r="C205" s="156" t="s">
        <v>555</v>
      </c>
      <c r="D205" s="156" t="s">
        <v>172</v>
      </c>
      <c r="E205" s="156" t="s">
        <v>556</v>
      </c>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row>
    <row r="206" spans="1:33" s="157" customFormat="1" ht="26.4">
      <c r="A206" s="155" t="s">
        <v>174</v>
      </c>
      <c r="B206" s="156" t="s">
        <v>491</v>
      </c>
      <c r="C206" s="156" t="s">
        <v>557</v>
      </c>
      <c r="D206" s="156" t="s">
        <v>172</v>
      </c>
      <c r="E206" s="156" t="s">
        <v>558</v>
      </c>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row>
    <row r="207" spans="1:33" s="157" customFormat="1" ht="52.8">
      <c r="A207" s="155" t="s">
        <v>174</v>
      </c>
      <c r="B207" s="156" t="s">
        <v>491</v>
      </c>
      <c r="C207" s="156" t="s">
        <v>559</v>
      </c>
      <c r="D207" s="156" t="s">
        <v>172</v>
      </c>
      <c r="E207" s="156" t="s">
        <v>560</v>
      </c>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row>
    <row r="208" spans="1:33" s="157" customFormat="1" ht="66">
      <c r="A208" s="151" t="s">
        <v>167</v>
      </c>
      <c r="B208" s="144" t="s">
        <v>561</v>
      </c>
      <c r="C208" s="144" t="s">
        <v>561</v>
      </c>
      <c r="D208" s="144" t="s">
        <v>562</v>
      </c>
      <c r="E208" s="152" t="s">
        <v>563</v>
      </c>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row>
    <row r="209" spans="1:33" s="157" customFormat="1" ht="26.4">
      <c r="A209" s="155" t="s">
        <v>174</v>
      </c>
      <c r="B209" s="156" t="s">
        <v>561</v>
      </c>
      <c r="C209" s="156" t="s">
        <v>564</v>
      </c>
      <c r="D209" s="156" t="s">
        <v>562</v>
      </c>
      <c r="E209" s="156" t="s">
        <v>565</v>
      </c>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row>
    <row r="210" spans="1:33" ht="26.4">
      <c r="A210" s="155" t="s">
        <v>174</v>
      </c>
      <c r="B210" s="156" t="s">
        <v>561</v>
      </c>
      <c r="C210" s="156" t="s">
        <v>566</v>
      </c>
      <c r="D210" s="156" t="s">
        <v>562</v>
      </c>
      <c r="E210" s="156" t="s">
        <v>567</v>
      </c>
    </row>
    <row r="211" spans="1:33">
      <c r="A211" s="155" t="s">
        <v>174</v>
      </c>
      <c r="B211" s="156" t="s">
        <v>561</v>
      </c>
      <c r="C211" s="156" t="s">
        <v>568</v>
      </c>
      <c r="D211" s="156" t="s">
        <v>562</v>
      </c>
      <c r="E211" s="156" t="s">
        <v>569</v>
      </c>
    </row>
    <row r="212" spans="1:33" ht="26.4">
      <c r="A212" s="155" t="s">
        <v>174</v>
      </c>
      <c r="B212" s="156" t="s">
        <v>561</v>
      </c>
      <c r="C212" s="156" t="s">
        <v>570</v>
      </c>
      <c r="D212" s="156" t="s">
        <v>562</v>
      </c>
      <c r="E212" s="156" t="s">
        <v>571</v>
      </c>
    </row>
    <row r="213" spans="1:33" ht="52.8">
      <c r="A213" s="151" t="s">
        <v>167</v>
      </c>
      <c r="B213" s="144" t="s">
        <v>572</v>
      </c>
      <c r="C213" s="144" t="s">
        <v>573</v>
      </c>
      <c r="D213" s="144" t="s">
        <v>202</v>
      </c>
      <c r="E213" s="152" t="s">
        <v>574</v>
      </c>
    </row>
    <row r="214" spans="1:33" ht="52.8">
      <c r="A214" s="155" t="s">
        <v>174</v>
      </c>
      <c r="B214" s="156" t="s">
        <v>572</v>
      </c>
      <c r="C214" s="156" t="s">
        <v>575</v>
      </c>
      <c r="D214" s="156" t="s">
        <v>202</v>
      </c>
      <c r="E214" s="160" t="s">
        <v>574</v>
      </c>
    </row>
    <row r="215" spans="1:33" ht="66">
      <c r="A215" s="155" t="s">
        <v>174</v>
      </c>
      <c r="B215" s="156" t="s">
        <v>572</v>
      </c>
      <c r="C215" s="156" t="s">
        <v>576</v>
      </c>
      <c r="D215" s="156" t="s">
        <v>202</v>
      </c>
      <c r="E215" s="160" t="s">
        <v>577</v>
      </c>
    </row>
    <row r="216" spans="1:33">
      <c r="A216" s="151" t="s">
        <v>167</v>
      </c>
      <c r="B216" s="144" t="s">
        <v>578</v>
      </c>
      <c r="C216" s="144" t="s">
        <v>578</v>
      </c>
      <c r="D216" s="144" t="s">
        <v>562</v>
      </c>
      <c r="E216" s="144" t="s">
        <v>579</v>
      </c>
    </row>
    <row r="217" spans="1:33" ht="26.4">
      <c r="A217" s="155" t="s">
        <v>174</v>
      </c>
      <c r="B217" s="156" t="s">
        <v>578</v>
      </c>
      <c r="C217" s="156" t="s">
        <v>580</v>
      </c>
      <c r="D217" s="156" t="s">
        <v>562</v>
      </c>
      <c r="E217" s="156" t="s">
        <v>581</v>
      </c>
    </row>
    <row r="218" spans="1:33" ht="145.19999999999999">
      <c r="A218" s="151" t="s">
        <v>167</v>
      </c>
      <c r="B218" s="144" t="s">
        <v>582</v>
      </c>
      <c r="C218" s="144" t="s">
        <v>582</v>
      </c>
      <c r="D218" s="144" t="s">
        <v>562</v>
      </c>
      <c r="E218" s="152" t="s">
        <v>583</v>
      </c>
    </row>
    <row r="219" spans="1:33" ht="66">
      <c r="A219" s="151" t="s">
        <v>167</v>
      </c>
      <c r="B219" s="144" t="s">
        <v>584</v>
      </c>
      <c r="C219" s="144" t="s">
        <v>584</v>
      </c>
      <c r="D219" s="144" t="s">
        <v>562</v>
      </c>
      <c r="E219" s="143" t="s">
        <v>585</v>
      </c>
    </row>
    <row r="220" spans="1:33" ht="39.6">
      <c r="A220" s="155" t="s">
        <v>174</v>
      </c>
      <c r="B220" s="156" t="s">
        <v>584</v>
      </c>
      <c r="C220" s="156" t="s">
        <v>586</v>
      </c>
      <c r="D220" s="156" t="s">
        <v>562</v>
      </c>
      <c r="E220" s="168" t="s">
        <v>587</v>
      </c>
    </row>
    <row r="221" spans="1:33" ht="79.2">
      <c r="A221" s="151" t="s">
        <v>167</v>
      </c>
      <c r="B221" s="144" t="s">
        <v>588</v>
      </c>
      <c r="C221" s="144" t="s">
        <v>588</v>
      </c>
      <c r="D221" s="144" t="s">
        <v>321</v>
      </c>
      <c r="E221" s="152" t="s">
        <v>589</v>
      </c>
    </row>
    <row r="222" spans="1:33">
      <c r="A222" s="155" t="s">
        <v>174</v>
      </c>
      <c r="B222" s="156" t="s">
        <v>588</v>
      </c>
      <c r="C222" s="156" t="s">
        <v>590</v>
      </c>
      <c r="D222" s="156" t="s">
        <v>321</v>
      </c>
      <c r="E222" s="168" t="s">
        <v>591</v>
      </c>
    </row>
    <row r="223" spans="1:33">
      <c r="A223" s="155" t="s">
        <v>174</v>
      </c>
      <c r="B223" s="156" t="s">
        <v>588</v>
      </c>
      <c r="C223" s="156" t="s">
        <v>592</v>
      </c>
      <c r="D223" s="156" t="s">
        <v>321</v>
      </c>
      <c r="E223" s="168" t="s">
        <v>593</v>
      </c>
    </row>
    <row r="224" spans="1:33" s="151" customFormat="1" ht="26.4">
      <c r="A224" s="155" t="s">
        <v>174</v>
      </c>
      <c r="B224" s="156" t="s">
        <v>588</v>
      </c>
      <c r="C224" s="156" t="s">
        <v>594</v>
      </c>
      <c r="D224" s="156" t="s">
        <v>321</v>
      </c>
      <c r="E224" s="168" t="s">
        <v>595</v>
      </c>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row>
    <row r="225" spans="1:33" s="151" customFormat="1" ht="26.4">
      <c r="A225" s="155" t="s">
        <v>174</v>
      </c>
      <c r="B225" s="156" t="s">
        <v>588</v>
      </c>
      <c r="C225" s="156" t="s">
        <v>596</v>
      </c>
      <c r="D225" s="156" t="s">
        <v>321</v>
      </c>
      <c r="E225" s="168" t="s">
        <v>597</v>
      </c>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row>
    <row r="226" spans="1:33" s="151" customFormat="1">
      <c r="A226" s="155" t="s">
        <v>174</v>
      </c>
      <c r="B226" s="156" t="s">
        <v>588</v>
      </c>
      <c r="C226" s="156" t="s">
        <v>598</v>
      </c>
      <c r="D226" s="156" t="s">
        <v>321</v>
      </c>
      <c r="E226" s="168" t="s">
        <v>599</v>
      </c>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row>
    <row r="227" spans="1:33" s="151" customFormat="1">
      <c r="A227" s="155" t="s">
        <v>174</v>
      </c>
      <c r="B227" s="156" t="s">
        <v>588</v>
      </c>
      <c r="C227" s="156" t="s">
        <v>600</v>
      </c>
      <c r="D227" s="156" t="s">
        <v>321</v>
      </c>
      <c r="E227" s="168" t="s">
        <v>601</v>
      </c>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row>
    <row r="228" spans="1:33" s="151" customFormat="1">
      <c r="A228" s="155" t="s">
        <v>174</v>
      </c>
      <c r="B228" s="156" t="s">
        <v>588</v>
      </c>
      <c r="C228" s="156" t="s">
        <v>602</v>
      </c>
      <c r="D228" s="156" t="s">
        <v>321</v>
      </c>
      <c r="E228" s="168" t="s">
        <v>603</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row>
    <row r="229" spans="1:33" s="151" customFormat="1">
      <c r="A229" s="155" t="s">
        <v>174</v>
      </c>
      <c r="B229" s="156" t="s">
        <v>588</v>
      </c>
      <c r="C229" s="156" t="s">
        <v>604</v>
      </c>
      <c r="D229" s="156" t="s">
        <v>321</v>
      </c>
      <c r="E229" s="168" t="s">
        <v>605</v>
      </c>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row>
    <row r="230" spans="1:33" s="151" customFormat="1">
      <c r="A230" s="155" t="s">
        <v>174</v>
      </c>
      <c r="B230" s="156" t="s">
        <v>588</v>
      </c>
      <c r="C230" s="156" t="s">
        <v>606</v>
      </c>
      <c r="D230" s="156" t="s">
        <v>321</v>
      </c>
      <c r="E230" s="168" t="s">
        <v>607</v>
      </c>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row>
    <row r="231" spans="1:33" s="151" customFormat="1">
      <c r="A231" s="155" t="s">
        <v>174</v>
      </c>
      <c r="B231" s="156" t="s">
        <v>588</v>
      </c>
      <c r="C231" s="156" t="s">
        <v>608</v>
      </c>
      <c r="D231" s="156" t="s">
        <v>321</v>
      </c>
      <c r="E231" s="168" t="s">
        <v>609</v>
      </c>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row>
    <row r="232" spans="1:33" s="151" customFormat="1" ht="66">
      <c r="A232" s="151" t="s">
        <v>167</v>
      </c>
      <c r="B232" s="144" t="s">
        <v>610</v>
      </c>
      <c r="C232" s="144" t="s">
        <v>610</v>
      </c>
      <c r="D232" s="144" t="s">
        <v>259</v>
      </c>
      <c r="E232" s="152" t="s">
        <v>611</v>
      </c>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row>
    <row r="233" spans="1:33" s="151" customFormat="1">
      <c r="A233" s="155" t="s">
        <v>174</v>
      </c>
      <c r="B233" s="156" t="s">
        <v>610</v>
      </c>
      <c r="C233" s="156" t="s">
        <v>612</v>
      </c>
      <c r="D233" s="156" t="s">
        <v>259</v>
      </c>
      <c r="E233" s="156" t="s">
        <v>613</v>
      </c>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row>
    <row r="234" spans="1:33" s="151" customFormat="1" ht="52.8">
      <c r="A234" s="155" t="s">
        <v>174</v>
      </c>
      <c r="B234" s="156" t="s">
        <v>610</v>
      </c>
      <c r="C234" s="156" t="s">
        <v>614</v>
      </c>
      <c r="D234" s="156" t="s">
        <v>259</v>
      </c>
      <c r="E234" s="156" t="s">
        <v>615</v>
      </c>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row>
    <row r="235" spans="1:33" s="151" customFormat="1" ht="26.4">
      <c r="A235" s="155" t="s">
        <v>174</v>
      </c>
      <c r="B235" s="156" t="s">
        <v>610</v>
      </c>
      <c r="C235" s="156" t="s">
        <v>616</v>
      </c>
      <c r="D235" s="156" t="s">
        <v>259</v>
      </c>
      <c r="E235" s="156" t="s">
        <v>617</v>
      </c>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row>
    <row r="236" spans="1:33" s="151" customFormat="1" ht="52.8">
      <c r="A236" s="151" t="s">
        <v>167</v>
      </c>
      <c r="B236" s="144" t="s">
        <v>618</v>
      </c>
      <c r="C236" s="144" t="s">
        <v>618</v>
      </c>
      <c r="D236" s="144" t="s">
        <v>321</v>
      </c>
      <c r="E236" s="152" t="s">
        <v>619</v>
      </c>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row>
    <row r="237" spans="1:33" s="151" customFormat="1" ht="39.6">
      <c r="A237" s="155" t="s">
        <v>174</v>
      </c>
      <c r="B237" s="156" t="s">
        <v>618</v>
      </c>
      <c r="C237" s="156" t="s">
        <v>620</v>
      </c>
      <c r="D237" s="156" t="s">
        <v>321</v>
      </c>
      <c r="E237" s="156" t="s">
        <v>621</v>
      </c>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row>
    <row r="238" spans="1:33" s="151" customFormat="1" ht="39.6">
      <c r="A238" s="155" t="s">
        <v>174</v>
      </c>
      <c r="B238" s="156" t="s">
        <v>618</v>
      </c>
      <c r="C238" s="156" t="s">
        <v>622</v>
      </c>
      <c r="D238" s="156" t="s">
        <v>321</v>
      </c>
      <c r="E238" s="156" t="s">
        <v>623</v>
      </c>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row>
    <row r="239" spans="1:33" s="151" customFormat="1" ht="26.4">
      <c r="A239" s="161" t="s">
        <v>167</v>
      </c>
      <c r="B239" s="162" t="s">
        <v>624</v>
      </c>
      <c r="C239" s="162" t="s">
        <v>624</v>
      </c>
      <c r="D239" s="162" t="s">
        <v>321</v>
      </c>
      <c r="E239" s="162" t="s">
        <v>625</v>
      </c>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row>
    <row r="240" spans="1:33" s="151" customFormat="1" ht="26.4">
      <c r="A240" s="164" t="s">
        <v>167</v>
      </c>
      <c r="B240" s="143" t="s">
        <v>626</v>
      </c>
      <c r="C240" s="143" t="s">
        <v>626</v>
      </c>
      <c r="D240" s="143" t="s">
        <v>627</v>
      </c>
      <c r="E240" s="143" t="s">
        <v>628</v>
      </c>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row>
    <row r="241" spans="1:33" s="151" customFormat="1" ht="39.6">
      <c r="A241" s="155" t="s">
        <v>174</v>
      </c>
      <c r="B241" s="156" t="s">
        <v>626</v>
      </c>
      <c r="C241" s="156" t="s">
        <v>629</v>
      </c>
      <c r="D241" s="156" t="s">
        <v>627</v>
      </c>
      <c r="E241" s="156" t="s">
        <v>630</v>
      </c>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row>
    <row r="242" spans="1:33" s="151" customFormat="1" ht="39.6">
      <c r="A242" s="155" t="s">
        <v>174</v>
      </c>
      <c r="B242" s="156" t="s">
        <v>626</v>
      </c>
      <c r="C242" s="156" t="s">
        <v>631</v>
      </c>
      <c r="D242" s="156" t="s">
        <v>627</v>
      </c>
      <c r="E242" s="156" t="s">
        <v>632</v>
      </c>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row>
    <row r="243" spans="1:33" s="151" customFormat="1" ht="39.6">
      <c r="A243" s="155" t="s">
        <v>174</v>
      </c>
      <c r="B243" s="156" t="s">
        <v>626</v>
      </c>
      <c r="C243" s="156" t="s">
        <v>633</v>
      </c>
      <c r="D243" s="156" t="s">
        <v>627</v>
      </c>
      <c r="E243" s="156" t="s">
        <v>634</v>
      </c>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row>
    <row r="244" spans="1:33" s="151" customFormat="1" ht="26.4">
      <c r="A244" s="161" t="s">
        <v>167</v>
      </c>
      <c r="B244" s="162" t="s">
        <v>635</v>
      </c>
      <c r="C244" s="162" t="s">
        <v>635</v>
      </c>
      <c r="D244" s="162" t="s">
        <v>321</v>
      </c>
      <c r="E244" s="165" t="s">
        <v>636</v>
      </c>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row>
    <row r="245" spans="1:33" s="151" customFormat="1" ht="39.6">
      <c r="A245" s="151" t="s">
        <v>167</v>
      </c>
      <c r="B245" s="144" t="s">
        <v>637</v>
      </c>
      <c r="C245" s="144" t="s">
        <v>637</v>
      </c>
      <c r="D245" s="144" t="s">
        <v>562</v>
      </c>
      <c r="E245" s="144" t="s">
        <v>638</v>
      </c>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row>
    <row r="246" spans="1:33" s="151" customFormat="1" ht="26.4">
      <c r="A246" s="151" t="s">
        <v>167</v>
      </c>
      <c r="B246" s="144" t="s">
        <v>639</v>
      </c>
      <c r="C246" s="144" t="s">
        <v>639</v>
      </c>
      <c r="D246" s="144" t="s">
        <v>627</v>
      </c>
      <c r="E246" s="143" t="s">
        <v>640</v>
      </c>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row>
    <row r="247" spans="1:33" s="151" customFormat="1" ht="26.4">
      <c r="A247" s="158" t="s">
        <v>174</v>
      </c>
      <c r="B247" s="159" t="s">
        <v>639</v>
      </c>
      <c r="C247" s="159" t="s">
        <v>641</v>
      </c>
      <c r="D247" s="159" t="s">
        <v>627</v>
      </c>
      <c r="E247" s="159" t="s">
        <v>642</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row>
    <row r="248" spans="1:33" s="151" customFormat="1" ht="26.4">
      <c r="A248" s="158" t="s">
        <v>174</v>
      </c>
      <c r="B248" s="159" t="s">
        <v>639</v>
      </c>
      <c r="C248" s="159" t="s">
        <v>643</v>
      </c>
      <c r="D248" s="159" t="s">
        <v>627</v>
      </c>
      <c r="E248" s="159" t="s">
        <v>644</v>
      </c>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row>
    <row r="249" spans="1:33" s="151" customFormat="1" ht="39.6">
      <c r="A249" s="161" t="s">
        <v>167</v>
      </c>
      <c r="B249" s="162" t="s">
        <v>645</v>
      </c>
      <c r="C249" s="162" t="s">
        <v>646</v>
      </c>
      <c r="D249" s="162" t="s">
        <v>321</v>
      </c>
      <c r="E249" s="165" t="s">
        <v>647</v>
      </c>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row>
    <row r="250" spans="1:33" s="151" customFormat="1">
      <c r="A250" s="161" t="s">
        <v>167</v>
      </c>
      <c r="B250" s="162" t="s">
        <v>648</v>
      </c>
      <c r="C250" s="162" t="s">
        <v>648</v>
      </c>
      <c r="D250" s="162" t="s">
        <v>321</v>
      </c>
      <c r="E250" s="162" t="s">
        <v>649</v>
      </c>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row>
    <row r="251" spans="1:33" s="151" customFormat="1" ht="39.6">
      <c r="A251" s="161" t="s">
        <v>167</v>
      </c>
      <c r="B251" s="162" t="s">
        <v>650</v>
      </c>
      <c r="C251" s="162" t="s">
        <v>650</v>
      </c>
      <c r="D251" s="162" t="s">
        <v>562</v>
      </c>
      <c r="E251" s="162" t="s">
        <v>651</v>
      </c>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row>
    <row r="252" spans="1:33" s="151" customFormat="1" ht="39.6">
      <c r="A252" s="161" t="s">
        <v>167</v>
      </c>
      <c r="B252" s="162" t="s">
        <v>652</v>
      </c>
      <c r="C252" s="162" t="s">
        <v>652</v>
      </c>
      <c r="D252" s="162" t="s">
        <v>653</v>
      </c>
      <c r="E252" s="162" t="s">
        <v>654</v>
      </c>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row>
    <row r="253" spans="1:33" s="151" customFormat="1" ht="158.4">
      <c r="A253" s="151" t="s">
        <v>167</v>
      </c>
      <c r="B253" s="144" t="s">
        <v>655</v>
      </c>
      <c r="C253" s="144" t="s">
        <v>655</v>
      </c>
      <c r="D253" s="144" t="s">
        <v>321</v>
      </c>
      <c r="E253" s="144" t="s">
        <v>223</v>
      </c>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row>
    <row r="254" spans="1:33" s="151" customFormat="1" ht="79.2">
      <c r="A254" s="161" t="s">
        <v>167</v>
      </c>
      <c r="B254" s="162" t="s">
        <v>656</v>
      </c>
      <c r="C254" s="162" t="s">
        <v>657</v>
      </c>
      <c r="D254" s="162" t="s">
        <v>172</v>
      </c>
      <c r="E254" s="162" t="s">
        <v>658</v>
      </c>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row>
    <row r="255" spans="1:33" s="151" customFormat="1" ht="118.8">
      <c r="A255" s="151" t="s">
        <v>167</v>
      </c>
      <c r="B255" s="144" t="s">
        <v>659</v>
      </c>
      <c r="C255" s="144" t="s">
        <v>660</v>
      </c>
      <c r="D255" s="144" t="s">
        <v>259</v>
      </c>
      <c r="E255" s="152" t="s">
        <v>661</v>
      </c>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row>
    <row r="256" spans="1:33" s="153" customFormat="1">
      <c r="A256" s="155" t="s">
        <v>174</v>
      </c>
      <c r="B256" s="156" t="s">
        <v>659</v>
      </c>
      <c r="C256" s="156" t="s">
        <v>662</v>
      </c>
      <c r="D256" s="156" t="s">
        <v>259</v>
      </c>
      <c r="E256" s="156" t="s">
        <v>663</v>
      </c>
    </row>
    <row r="257" spans="1:33" s="153" customFormat="1">
      <c r="A257" s="155" t="s">
        <v>174</v>
      </c>
      <c r="B257" s="156" t="s">
        <v>659</v>
      </c>
      <c r="C257" s="156" t="s">
        <v>664</v>
      </c>
      <c r="D257" s="156" t="s">
        <v>259</v>
      </c>
      <c r="E257" s="156" t="s">
        <v>665</v>
      </c>
    </row>
    <row r="258" spans="1:33" s="153" customFormat="1" ht="79.2">
      <c r="A258" s="161" t="s">
        <v>167</v>
      </c>
      <c r="B258" s="162" t="s">
        <v>666</v>
      </c>
      <c r="C258" s="162" t="s">
        <v>667</v>
      </c>
      <c r="D258" s="162" t="s">
        <v>172</v>
      </c>
      <c r="E258" s="162" t="s">
        <v>668</v>
      </c>
    </row>
    <row r="259" spans="1:33" s="153" customFormat="1" ht="105.6">
      <c r="A259" s="151" t="s">
        <v>167</v>
      </c>
      <c r="B259" s="144" t="s">
        <v>669</v>
      </c>
      <c r="C259" s="144" t="s">
        <v>670</v>
      </c>
      <c r="D259" s="144" t="s">
        <v>259</v>
      </c>
      <c r="E259" s="152" t="s">
        <v>671</v>
      </c>
    </row>
    <row r="260" spans="1:33" s="153" customFormat="1" ht="39.6">
      <c r="A260" s="155" t="s">
        <v>174</v>
      </c>
      <c r="B260" s="156" t="s">
        <v>669</v>
      </c>
      <c r="C260" s="156" t="s">
        <v>672</v>
      </c>
      <c r="D260" s="156" t="s">
        <v>259</v>
      </c>
      <c r="E260" s="156" t="s">
        <v>673</v>
      </c>
    </row>
    <row r="261" spans="1:33" s="153" customFormat="1" ht="26.4">
      <c r="A261" s="155" t="s">
        <v>174</v>
      </c>
      <c r="B261" s="156" t="s">
        <v>669</v>
      </c>
      <c r="C261" s="156" t="s">
        <v>674</v>
      </c>
      <c r="D261" s="156" t="s">
        <v>259</v>
      </c>
      <c r="E261" s="156" t="s">
        <v>675</v>
      </c>
    </row>
    <row r="262" spans="1:33" s="153" customFormat="1" ht="52.8">
      <c r="A262" s="155" t="s">
        <v>174</v>
      </c>
      <c r="B262" s="156" t="s">
        <v>669</v>
      </c>
      <c r="C262" s="156" t="s">
        <v>676</v>
      </c>
      <c r="D262" s="156" t="s">
        <v>259</v>
      </c>
      <c r="E262" s="168" t="s">
        <v>677</v>
      </c>
    </row>
    <row r="263" spans="1:33" s="153" customFormat="1" ht="66">
      <c r="A263" s="161" t="s">
        <v>167</v>
      </c>
      <c r="B263" s="162" t="s">
        <v>678</v>
      </c>
      <c r="C263" s="162" t="s">
        <v>679</v>
      </c>
      <c r="D263" s="162" t="s">
        <v>172</v>
      </c>
      <c r="E263" s="162" t="s">
        <v>680</v>
      </c>
    </row>
    <row r="264" spans="1:33" s="153" customFormat="1" ht="92.4">
      <c r="A264" s="151" t="s">
        <v>167</v>
      </c>
      <c r="B264" s="144" t="s">
        <v>681</v>
      </c>
      <c r="C264" s="144" t="s">
        <v>682</v>
      </c>
      <c r="D264" s="144" t="s">
        <v>259</v>
      </c>
      <c r="E264" s="152" t="s">
        <v>683</v>
      </c>
    </row>
    <row r="265" spans="1:33" s="153" customFormat="1" ht="39.6">
      <c r="A265" s="155" t="s">
        <v>174</v>
      </c>
      <c r="B265" s="156" t="s">
        <v>681</v>
      </c>
      <c r="C265" s="156" t="s">
        <v>684</v>
      </c>
      <c r="D265" s="156" t="s">
        <v>259</v>
      </c>
      <c r="E265" s="156" t="s">
        <v>685</v>
      </c>
    </row>
    <row r="266" spans="1:33" s="153" customFormat="1">
      <c r="A266" s="155" t="s">
        <v>174</v>
      </c>
      <c r="B266" s="156" t="s">
        <v>681</v>
      </c>
      <c r="C266" s="156" t="s">
        <v>686</v>
      </c>
      <c r="D266" s="156" t="s">
        <v>259</v>
      </c>
      <c r="E266" s="156" t="s">
        <v>613</v>
      </c>
    </row>
    <row r="267" spans="1:33" s="153" customFormat="1" ht="101.25" customHeight="1">
      <c r="A267" s="151" t="s">
        <v>167</v>
      </c>
      <c r="B267" s="144" t="s">
        <v>687</v>
      </c>
      <c r="C267" s="144" t="s">
        <v>573</v>
      </c>
      <c r="D267" s="144" t="s">
        <v>172</v>
      </c>
      <c r="E267" s="171" t="s">
        <v>688</v>
      </c>
    </row>
    <row r="268" spans="1:33" s="153" customFormat="1" ht="92.4">
      <c r="A268" s="155" t="s">
        <v>174</v>
      </c>
      <c r="B268" s="156" t="s">
        <v>687</v>
      </c>
      <c r="C268" s="156" t="s">
        <v>689</v>
      </c>
      <c r="D268" s="156" t="s">
        <v>172</v>
      </c>
      <c r="E268" s="172" t="s">
        <v>690</v>
      </c>
    </row>
    <row r="269" spans="1:33" s="153" customFormat="1" ht="28.8">
      <c r="A269" s="155" t="s">
        <v>174</v>
      </c>
      <c r="B269" s="156" t="s">
        <v>687</v>
      </c>
      <c r="C269" s="156" t="s">
        <v>691</v>
      </c>
      <c r="D269" s="156" t="s">
        <v>172</v>
      </c>
      <c r="E269" s="173" t="s">
        <v>692</v>
      </c>
    </row>
    <row r="270" spans="1:33" s="153" customFormat="1" ht="52.8">
      <c r="A270" s="155" t="s">
        <v>174</v>
      </c>
      <c r="B270" s="156" t="s">
        <v>687</v>
      </c>
      <c r="C270" s="156" t="s">
        <v>693</v>
      </c>
      <c r="D270" s="156" t="s">
        <v>172</v>
      </c>
      <c r="E270" s="172" t="s">
        <v>694</v>
      </c>
    </row>
    <row r="271" spans="1:33" s="153" customFormat="1" ht="66">
      <c r="A271" s="155" t="s">
        <v>174</v>
      </c>
      <c r="B271" s="156" t="s">
        <v>687</v>
      </c>
      <c r="C271" s="156" t="s">
        <v>695</v>
      </c>
      <c r="D271" s="156" t="s">
        <v>172</v>
      </c>
      <c r="E271" s="172" t="s">
        <v>696</v>
      </c>
    </row>
    <row r="272" spans="1:33" s="151" customFormat="1" ht="52.8">
      <c r="A272" s="155" t="s">
        <v>174</v>
      </c>
      <c r="B272" s="156" t="s">
        <v>687</v>
      </c>
      <c r="C272" s="155" t="s">
        <v>697</v>
      </c>
      <c r="D272" s="156" t="s">
        <v>172</v>
      </c>
      <c r="E272" s="172" t="s">
        <v>698</v>
      </c>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row>
    <row r="273" spans="1:33" s="151" customFormat="1" ht="92.4">
      <c r="A273" s="151" t="s">
        <v>167</v>
      </c>
      <c r="B273" s="144" t="s">
        <v>699</v>
      </c>
      <c r="C273" s="144" t="s">
        <v>573</v>
      </c>
      <c r="D273" s="144" t="s">
        <v>172</v>
      </c>
      <c r="E273" s="171" t="s">
        <v>700</v>
      </c>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row>
    <row r="274" spans="1:33" s="151" customFormat="1" ht="52.8">
      <c r="A274" s="155" t="s">
        <v>174</v>
      </c>
      <c r="B274" s="156" t="s">
        <v>699</v>
      </c>
      <c r="C274" s="156" t="s">
        <v>701</v>
      </c>
      <c r="D274" s="156" t="s">
        <v>172</v>
      </c>
      <c r="E274" s="172" t="s">
        <v>702</v>
      </c>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row>
    <row r="275" spans="1:33" s="151" customFormat="1" ht="52.8">
      <c r="A275" s="155" t="s">
        <v>174</v>
      </c>
      <c r="B275" s="156" t="s">
        <v>699</v>
      </c>
      <c r="C275" s="156" t="s">
        <v>703</v>
      </c>
      <c r="D275" s="156" t="s">
        <v>172</v>
      </c>
      <c r="E275" s="172" t="s">
        <v>704</v>
      </c>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row>
    <row r="276" spans="1:33" s="151" customFormat="1" ht="66">
      <c r="A276" s="155" t="s">
        <v>174</v>
      </c>
      <c r="B276" s="156" t="s">
        <v>699</v>
      </c>
      <c r="C276" s="156" t="s">
        <v>705</v>
      </c>
      <c r="D276" s="156" t="s">
        <v>172</v>
      </c>
      <c r="E276" s="172" t="s">
        <v>706</v>
      </c>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row>
    <row r="277" spans="1:33" s="151" customFormat="1" ht="79.2">
      <c r="A277" s="151" t="s">
        <v>167</v>
      </c>
      <c r="B277" s="144" t="s">
        <v>707</v>
      </c>
      <c r="C277" s="144" t="s">
        <v>573</v>
      </c>
      <c r="D277" s="144" t="s">
        <v>172</v>
      </c>
      <c r="E277" s="171" t="s">
        <v>708</v>
      </c>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row>
    <row r="278" spans="1:33" s="151" customFormat="1" ht="26.4">
      <c r="A278" s="158" t="s">
        <v>174</v>
      </c>
      <c r="B278" s="159" t="s">
        <v>707</v>
      </c>
      <c r="C278" s="159" t="s">
        <v>709</v>
      </c>
      <c r="D278" s="159" t="s">
        <v>172</v>
      </c>
      <c r="E278" s="174" t="s">
        <v>710</v>
      </c>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row>
    <row r="279" spans="1:33" s="151" customFormat="1" ht="66">
      <c r="A279" s="158" t="s">
        <v>174</v>
      </c>
      <c r="B279" s="159" t="s">
        <v>707</v>
      </c>
      <c r="C279" s="159" t="s">
        <v>711</v>
      </c>
      <c r="D279" s="159" t="s">
        <v>172</v>
      </c>
      <c r="E279" s="174" t="s">
        <v>712</v>
      </c>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row>
    <row r="280" spans="1:33" s="151" customFormat="1" ht="66">
      <c r="A280" s="151" t="s">
        <v>167</v>
      </c>
      <c r="B280" s="144" t="s">
        <v>713</v>
      </c>
      <c r="C280" s="144" t="s">
        <v>713</v>
      </c>
      <c r="D280" s="144" t="s">
        <v>562</v>
      </c>
      <c r="E280" s="152" t="s">
        <v>714</v>
      </c>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row>
    <row r="281" spans="1:33" s="151" customFormat="1" ht="118.8">
      <c r="A281" s="155" t="s">
        <v>174</v>
      </c>
      <c r="B281" s="156" t="s">
        <v>713</v>
      </c>
      <c r="C281" s="156" t="s">
        <v>715</v>
      </c>
      <c r="D281" s="156" t="s">
        <v>562</v>
      </c>
      <c r="E281" s="156" t="s">
        <v>716</v>
      </c>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row>
    <row r="282" spans="1:33" s="151" customFormat="1" ht="79.2">
      <c r="A282" s="155" t="s">
        <v>174</v>
      </c>
      <c r="B282" s="156" t="s">
        <v>713</v>
      </c>
      <c r="C282" s="156" t="s">
        <v>717</v>
      </c>
      <c r="D282" s="156" t="s">
        <v>562</v>
      </c>
      <c r="E282" s="168" t="s">
        <v>718</v>
      </c>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row>
    <row r="283" spans="1:33" s="151" customFormat="1" ht="26.4">
      <c r="A283" s="155" t="s">
        <v>174</v>
      </c>
      <c r="B283" s="156" t="s">
        <v>713</v>
      </c>
      <c r="C283" s="156" t="s">
        <v>719</v>
      </c>
      <c r="D283" s="156" t="s">
        <v>562</v>
      </c>
      <c r="E283" s="168" t="s">
        <v>720</v>
      </c>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row>
    <row r="284" spans="1:33" s="151" customFormat="1" ht="145.19999999999999">
      <c r="A284" s="155" t="s">
        <v>174</v>
      </c>
      <c r="B284" s="156" t="s">
        <v>713</v>
      </c>
      <c r="C284" s="156" t="s">
        <v>721</v>
      </c>
      <c r="D284" s="156" t="s">
        <v>562</v>
      </c>
      <c r="E284" s="156" t="s">
        <v>583</v>
      </c>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row>
    <row r="285" spans="1:33" s="151" customFormat="1" ht="39.6">
      <c r="A285" s="155" t="s">
        <v>174</v>
      </c>
      <c r="B285" s="156" t="s">
        <v>713</v>
      </c>
      <c r="C285" s="156" t="s">
        <v>722</v>
      </c>
      <c r="D285" s="156" t="s">
        <v>562</v>
      </c>
      <c r="E285" s="156" t="s">
        <v>723</v>
      </c>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row>
    <row r="286" spans="1:33" s="151" customFormat="1" ht="26.4">
      <c r="A286" s="155" t="s">
        <v>174</v>
      </c>
      <c r="B286" s="156" t="s">
        <v>713</v>
      </c>
      <c r="C286" s="156" t="s">
        <v>724</v>
      </c>
      <c r="D286" s="156" t="s">
        <v>562</v>
      </c>
      <c r="E286" s="156" t="s">
        <v>725</v>
      </c>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row>
    <row r="287" spans="1:33" s="151" customFormat="1" ht="39.6">
      <c r="A287" s="155" t="s">
        <v>174</v>
      </c>
      <c r="B287" s="156" t="s">
        <v>713</v>
      </c>
      <c r="C287" s="156" t="s">
        <v>726</v>
      </c>
      <c r="D287" s="156" t="s">
        <v>562</v>
      </c>
      <c r="E287" s="156" t="s">
        <v>727</v>
      </c>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row>
    <row r="288" spans="1:33" ht="105.6">
      <c r="A288" s="151" t="s">
        <v>167</v>
      </c>
      <c r="B288" s="167" t="s">
        <v>728</v>
      </c>
      <c r="C288" s="167" t="s">
        <v>728</v>
      </c>
      <c r="D288" s="167" t="s">
        <v>338</v>
      </c>
      <c r="E288" s="152" t="s">
        <v>729</v>
      </c>
    </row>
    <row r="289" spans="1:33">
      <c r="A289" s="155" t="s">
        <v>174</v>
      </c>
      <c r="B289" s="156" t="s">
        <v>728</v>
      </c>
      <c r="C289" s="156" t="s">
        <v>730</v>
      </c>
      <c r="D289" s="156" t="s">
        <v>338</v>
      </c>
      <c r="E289" s="166" t="s">
        <v>731</v>
      </c>
    </row>
    <row r="290" spans="1:33" ht="26.4">
      <c r="A290" s="155" t="s">
        <v>174</v>
      </c>
      <c r="B290" s="156" t="s">
        <v>728</v>
      </c>
      <c r="C290" s="156" t="s">
        <v>732</v>
      </c>
      <c r="D290" s="156" t="s">
        <v>338</v>
      </c>
      <c r="E290" s="156" t="s">
        <v>345</v>
      </c>
    </row>
    <row r="291" spans="1:33" ht="26.4">
      <c r="A291" s="155" t="s">
        <v>174</v>
      </c>
      <c r="B291" s="156" t="s">
        <v>728</v>
      </c>
      <c r="C291" s="156" t="s">
        <v>733</v>
      </c>
      <c r="D291" s="156" t="s">
        <v>338</v>
      </c>
      <c r="E291" s="156" t="s">
        <v>734</v>
      </c>
    </row>
    <row r="292" spans="1:33" ht="52.8">
      <c r="A292" s="155" t="s">
        <v>174</v>
      </c>
      <c r="B292" s="156" t="s">
        <v>728</v>
      </c>
      <c r="C292" s="156" t="s">
        <v>735</v>
      </c>
      <c r="D292" s="156" t="s">
        <v>338</v>
      </c>
      <c r="E292" s="156" t="s">
        <v>351</v>
      </c>
    </row>
    <row r="293" spans="1:33" ht="39.6">
      <c r="A293" s="155" t="s">
        <v>174</v>
      </c>
      <c r="B293" s="156" t="s">
        <v>728</v>
      </c>
      <c r="C293" s="156" t="s">
        <v>736</v>
      </c>
      <c r="D293" s="156" t="s">
        <v>338</v>
      </c>
      <c r="E293" s="156" t="s">
        <v>737</v>
      </c>
    </row>
    <row r="294" spans="1:33" ht="26.4">
      <c r="A294" s="155" t="s">
        <v>174</v>
      </c>
      <c r="B294" s="156" t="s">
        <v>728</v>
      </c>
      <c r="C294" s="156" t="s">
        <v>738</v>
      </c>
      <c r="D294" s="156" t="s">
        <v>338</v>
      </c>
      <c r="E294" s="156" t="s">
        <v>355</v>
      </c>
    </row>
    <row r="295" spans="1:33" ht="26.4">
      <c r="A295" s="155" t="s">
        <v>174</v>
      </c>
      <c r="B295" s="156" t="s">
        <v>728</v>
      </c>
      <c r="C295" s="156" t="s">
        <v>739</v>
      </c>
      <c r="D295" s="156" t="s">
        <v>338</v>
      </c>
      <c r="E295" s="156" t="s">
        <v>740</v>
      </c>
    </row>
    <row r="296" spans="1:33" ht="26.4">
      <c r="A296" s="155" t="s">
        <v>174</v>
      </c>
      <c r="B296" s="156" t="s">
        <v>728</v>
      </c>
      <c r="C296" s="156" t="s">
        <v>741</v>
      </c>
      <c r="D296" s="156" t="s">
        <v>338</v>
      </c>
      <c r="E296" s="156" t="s">
        <v>742</v>
      </c>
    </row>
    <row r="297" spans="1:33" s="157" customFormat="1" ht="26.4">
      <c r="A297" s="155" t="s">
        <v>174</v>
      </c>
      <c r="B297" s="156" t="s">
        <v>728</v>
      </c>
      <c r="C297" s="156" t="s">
        <v>743</v>
      </c>
      <c r="D297" s="156" t="s">
        <v>338</v>
      </c>
      <c r="E297" s="156" t="s">
        <v>361</v>
      </c>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row>
    <row r="298" spans="1:33" ht="52.8">
      <c r="A298" s="155" t="s">
        <v>174</v>
      </c>
      <c r="B298" s="156" t="s">
        <v>728</v>
      </c>
      <c r="C298" s="156" t="s">
        <v>744</v>
      </c>
      <c r="D298" s="156" t="s">
        <v>338</v>
      </c>
      <c r="E298" s="156" t="s">
        <v>745</v>
      </c>
    </row>
    <row r="299" spans="1:33" ht="26.4">
      <c r="A299" s="155" t="s">
        <v>174</v>
      </c>
      <c r="B299" s="156" t="s">
        <v>728</v>
      </c>
      <c r="C299" s="156" t="s">
        <v>746</v>
      </c>
      <c r="D299" s="156" t="s">
        <v>338</v>
      </c>
      <c r="E299" s="156" t="s">
        <v>747</v>
      </c>
    </row>
    <row r="300" spans="1:33" ht="26.4">
      <c r="A300" s="161" t="s">
        <v>167</v>
      </c>
      <c r="B300" s="162" t="s">
        <v>748</v>
      </c>
      <c r="C300" s="162" t="s">
        <v>748</v>
      </c>
      <c r="D300" s="162" t="s">
        <v>321</v>
      </c>
      <c r="E300" s="162" t="s">
        <v>749</v>
      </c>
    </row>
    <row r="301" spans="1:33" s="157" customFormat="1" ht="39.6">
      <c r="A301" s="161" t="s">
        <v>167</v>
      </c>
      <c r="B301" s="162" t="s">
        <v>750</v>
      </c>
      <c r="C301" s="162" t="s">
        <v>750</v>
      </c>
      <c r="D301" s="162" t="s">
        <v>321</v>
      </c>
      <c r="E301" s="162" t="s">
        <v>751</v>
      </c>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row>
    <row r="302" spans="1:33" ht="79.2">
      <c r="A302" s="164" t="s">
        <v>167</v>
      </c>
      <c r="B302" s="143" t="s">
        <v>752</v>
      </c>
      <c r="C302" s="143" t="s">
        <v>753</v>
      </c>
      <c r="D302" s="143" t="s">
        <v>321</v>
      </c>
      <c r="E302" s="163" t="s">
        <v>322</v>
      </c>
    </row>
    <row r="303" spans="1:33">
      <c r="A303" s="175" t="s">
        <v>167</v>
      </c>
      <c r="B303" s="176" t="s">
        <v>754</v>
      </c>
      <c r="C303" s="176" t="s">
        <v>754</v>
      </c>
      <c r="D303" s="176" t="s">
        <v>755</v>
      </c>
      <c r="E303" s="176" t="s">
        <v>756</v>
      </c>
    </row>
    <row r="304" spans="1:33">
      <c r="A304" s="175" t="s">
        <v>167</v>
      </c>
      <c r="B304" s="176" t="s">
        <v>757</v>
      </c>
      <c r="C304" s="176" t="s">
        <v>757</v>
      </c>
      <c r="D304" s="176" t="s">
        <v>172</v>
      </c>
      <c r="E304" s="176" t="s">
        <v>756</v>
      </c>
    </row>
    <row r="305" spans="1:33" ht="79.2">
      <c r="A305" s="164" t="s">
        <v>167</v>
      </c>
      <c r="B305" s="143" t="s">
        <v>758</v>
      </c>
      <c r="C305" s="143" t="s">
        <v>169</v>
      </c>
      <c r="D305" s="143" t="s">
        <v>169</v>
      </c>
      <c r="E305" s="143" t="s">
        <v>759</v>
      </c>
    </row>
    <row r="306" spans="1:33" ht="52.8">
      <c r="A306" s="164" t="s">
        <v>167</v>
      </c>
      <c r="B306" s="143" t="s">
        <v>760</v>
      </c>
      <c r="C306" s="143" t="s">
        <v>573</v>
      </c>
      <c r="D306" s="143" t="s">
        <v>172</v>
      </c>
      <c r="E306" s="143" t="s">
        <v>761</v>
      </c>
    </row>
    <row r="307" spans="1:33" ht="91.5" customHeight="1">
      <c r="A307" s="155" t="s">
        <v>174</v>
      </c>
      <c r="B307" s="156" t="s">
        <v>760</v>
      </c>
      <c r="C307" s="156" t="s">
        <v>762</v>
      </c>
      <c r="D307" s="156" t="s">
        <v>172</v>
      </c>
      <c r="E307" s="156" t="s">
        <v>763</v>
      </c>
    </row>
    <row r="308" spans="1:33" ht="39.6">
      <c r="A308" s="155" t="s">
        <v>174</v>
      </c>
      <c r="B308" s="156" t="s">
        <v>760</v>
      </c>
      <c r="C308" s="156" t="s">
        <v>764</v>
      </c>
      <c r="D308" s="156" t="s">
        <v>172</v>
      </c>
      <c r="E308" s="156" t="s">
        <v>765</v>
      </c>
    </row>
    <row r="309" spans="1:33" ht="105.6">
      <c r="A309" s="155" t="s">
        <v>174</v>
      </c>
      <c r="B309" s="156" t="s">
        <v>760</v>
      </c>
      <c r="C309" s="156" t="s">
        <v>766</v>
      </c>
      <c r="D309" s="156" t="s">
        <v>172</v>
      </c>
      <c r="E309" s="156" t="s">
        <v>767</v>
      </c>
    </row>
    <row r="310" spans="1:33" ht="52.8">
      <c r="A310" s="155" t="s">
        <v>174</v>
      </c>
      <c r="B310" s="156" t="s">
        <v>760</v>
      </c>
      <c r="C310" s="156" t="s">
        <v>768</v>
      </c>
      <c r="D310" s="156" t="s">
        <v>172</v>
      </c>
      <c r="E310" s="156" t="s">
        <v>769</v>
      </c>
    </row>
    <row r="311" spans="1:33" s="157" customFormat="1" ht="66">
      <c r="A311" s="155" t="s">
        <v>174</v>
      </c>
      <c r="B311" s="156" t="s">
        <v>760</v>
      </c>
      <c r="C311" s="156" t="s">
        <v>770</v>
      </c>
      <c r="D311" s="156" t="s">
        <v>172</v>
      </c>
      <c r="E311" s="156" t="s">
        <v>771</v>
      </c>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row>
    <row r="312" spans="1:33" ht="79.2">
      <c r="A312" s="155" t="s">
        <v>174</v>
      </c>
      <c r="B312" s="156" t="s">
        <v>760</v>
      </c>
      <c r="C312" s="156" t="s">
        <v>772</v>
      </c>
      <c r="D312" s="156" t="s">
        <v>172</v>
      </c>
      <c r="E312" s="156" t="s">
        <v>773</v>
      </c>
    </row>
    <row r="313" spans="1:33" ht="39.6">
      <c r="A313" s="164" t="s">
        <v>167</v>
      </c>
      <c r="B313" s="143" t="s">
        <v>774</v>
      </c>
      <c r="C313" s="143" t="s">
        <v>573</v>
      </c>
      <c r="D313" s="143" t="s">
        <v>172</v>
      </c>
      <c r="E313" s="143" t="s">
        <v>775</v>
      </c>
    </row>
    <row r="314" spans="1:33" ht="52.8">
      <c r="A314" s="155" t="s">
        <v>174</v>
      </c>
      <c r="B314" s="156" t="s">
        <v>774</v>
      </c>
      <c r="C314" s="156" t="s">
        <v>776</v>
      </c>
      <c r="D314" s="156" t="s">
        <v>172</v>
      </c>
      <c r="E314" s="156" t="s">
        <v>777</v>
      </c>
    </row>
    <row r="315" spans="1:33" ht="105.6">
      <c r="A315" s="155" t="s">
        <v>174</v>
      </c>
      <c r="B315" s="156" t="s">
        <v>774</v>
      </c>
      <c r="C315" s="156" t="s">
        <v>778</v>
      </c>
      <c r="D315" s="156" t="s">
        <v>172</v>
      </c>
      <c r="E315" s="156" t="s">
        <v>779</v>
      </c>
    </row>
    <row r="316" spans="1:33" ht="52.8">
      <c r="A316" s="155" t="s">
        <v>174</v>
      </c>
      <c r="B316" s="156" t="s">
        <v>774</v>
      </c>
      <c r="C316" s="156" t="s">
        <v>780</v>
      </c>
      <c r="D316" s="156" t="s">
        <v>172</v>
      </c>
      <c r="E316" s="156" t="s">
        <v>781</v>
      </c>
    </row>
    <row r="317" spans="1:33" ht="66">
      <c r="A317" s="155" t="s">
        <v>174</v>
      </c>
      <c r="B317" s="156" t="s">
        <v>774</v>
      </c>
      <c r="C317" s="156" t="s">
        <v>782</v>
      </c>
      <c r="D317" s="156" t="s">
        <v>172</v>
      </c>
      <c r="E317" s="156" t="s">
        <v>783</v>
      </c>
    </row>
    <row r="318" spans="1:33" ht="66">
      <c r="A318" s="155" t="s">
        <v>174</v>
      </c>
      <c r="B318" s="156" t="s">
        <v>774</v>
      </c>
      <c r="C318" s="156" t="s">
        <v>784</v>
      </c>
      <c r="D318" s="156" t="s">
        <v>172</v>
      </c>
      <c r="E318" s="156" t="s">
        <v>785</v>
      </c>
    </row>
    <row r="319" spans="1:33" ht="92.4">
      <c r="A319" s="164" t="s">
        <v>167</v>
      </c>
      <c r="B319" s="143" t="s">
        <v>786</v>
      </c>
      <c r="C319" s="143" t="s">
        <v>787</v>
      </c>
      <c r="D319" s="143" t="s">
        <v>562</v>
      </c>
      <c r="E319" s="143" t="s">
        <v>788</v>
      </c>
    </row>
    <row r="320" spans="1:33" s="153" customFormat="1" ht="66">
      <c r="A320" s="164" t="s">
        <v>167</v>
      </c>
      <c r="B320" s="143" t="s">
        <v>789</v>
      </c>
      <c r="C320" s="143" t="s">
        <v>169</v>
      </c>
      <c r="D320" s="143" t="s">
        <v>259</v>
      </c>
      <c r="E320" s="143" t="s">
        <v>790</v>
      </c>
    </row>
    <row r="321" spans="1:33" s="153" customFormat="1" ht="118.8">
      <c r="A321" s="164" t="s">
        <v>167</v>
      </c>
      <c r="B321" s="143" t="s">
        <v>791</v>
      </c>
      <c r="C321" s="143" t="s">
        <v>169</v>
      </c>
      <c r="D321" s="143" t="s">
        <v>338</v>
      </c>
      <c r="E321" s="143" t="s">
        <v>792</v>
      </c>
    </row>
    <row r="322" spans="1:33" s="153" customFormat="1" ht="118.8">
      <c r="A322" s="164" t="s">
        <v>167</v>
      </c>
      <c r="B322" s="143" t="s">
        <v>793</v>
      </c>
      <c r="C322" s="143" t="s">
        <v>169</v>
      </c>
      <c r="D322" s="143" t="s">
        <v>259</v>
      </c>
      <c r="E322" s="143" t="s">
        <v>794</v>
      </c>
    </row>
    <row r="323" spans="1:33" s="153" customFormat="1" ht="79.2">
      <c r="A323" s="164" t="s">
        <v>167</v>
      </c>
      <c r="B323" s="143" t="s">
        <v>795</v>
      </c>
      <c r="C323" s="143" t="s">
        <v>169</v>
      </c>
      <c r="D323" s="143" t="s">
        <v>562</v>
      </c>
      <c r="E323" s="143" t="s">
        <v>796</v>
      </c>
    </row>
    <row r="324" spans="1:33" s="151" customFormat="1" ht="184.8">
      <c r="A324" s="151" t="s">
        <v>167</v>
      </c>
      <c r="B324" s="144" t="s">
        <v>973</v>
      </c>
      <c r="C324" s="144" t="s">
        <v>973</v>
      </c>
      <c r="D324" s="144" t="s">
        <v>321</v>
      </c>
      <c r="E324" s="144" t="s">
        <v>974</v>
      </c>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row>
    <row r="325" spans="1:33" s="153" customFormat="1">
      <c r="A325" s="151" t="s">
        <v>167</v>
      </c>
      <c r="B325" s="144" t="s">
        <v>797</v>
      </c>
      <c r="C325" s="144" t="s">
        <v>797</v>
      </c>
      <c r="D325" s="144" t="s">
        <v>798</v>
      </c>
      <c r="E325" s="144"/>
    </row>
    <row r="326" spans="1:33" s="153" customFormat="1">
      <c r="A326" s="155" t="s">
        <v>174</v>
      </c>
      <c r="B326" s="156" t="s">
        <v>797</v>
      </c>
      <c r="C326" s="156" t="s">
        <v>799</v>
      </c>
      <c r="D326" s="156" t="s">
        <v>798</v>
      </c>
      <c r="E326" s="156"/>
    </row>
    <row r="327" spans="1:33" s="153" customFormat="1">
      <c r="A327" s="155" t="s">
        <v>174</v>
      </c>
      <c r="B327" s="156" t="s">
        <v>797</v>
      </c>
      <c r="C327" s="156" t="s">
        <v>800</v>
      </c>
      <c r="D327" s="156" t="s">
        <v>798</v>
      </c>
      <c r="E327" s="156"/>
    </row>
    <row r="328" spans="1:33" s="153" customFormat="1">
      <c r="A328" s="155" t="s">
        <v>174</v>
      </c>
      <c r="B328" s="156" t="s">
        <v>797</v>
      </c>
      <c r="C328" s="156" t="s">
        <v>801</v>
      </c>
      <c r="D328" s="156" t="s">
        <v>798</v>
      </c>
      <c r="E328" s="156"/>
    </row>
    <row r="329" spans="1:33" s="153" customFormat="1">
      <c r="A329" s="155" t="s">
        <v>174</v>
      </c>
      <c r="B329" s="156" t="s">
        <v>797</v>
      </c>
      <c r="C329" s="156" t="s">
        <v>802</v>
      </c>
      <c r="D329" s="156" t="s">
        <v>798</v>
      </c>
      <c r="E329" s="156"/>
    </row>
    <row r="330" spans="1:33" s="153" customFormat="1">
      <c r="A330" s="155" t="s">
        <v>174</v>
      </c>
      <c r="B330" s="156" t="s">
        <v>797</v>
      </c>
      <c r="C330" s="156" t="s">
        <v>803</v>
      </c>
      <c r="D330" s="156" t="s">
        <v>798</v>
      </c>
      <c r="E330" s="156"/>
    </row>
    <row r="331" spans="1:33" s="153" customFormat="1">
      <c r="A331" s="155" t="s">
        <v>174</v>
      </c>
      <c r="B331" s="156" t="s">
        <v>797</v>
      </c>
      <c r="C331" s="156" t="s">
        <v>804</v>
      </c>
      <c r="D331" s="156" t="s">
        <v>798</v>
      </c>
      <c r="E331" s="156"/>
    </row>
    <row r="332" spans="1:33" s="153" customFormat="1">
      <c r="A332" s="151" t="s">
        <v>167</v>
      </c>
      <c r="B332" s="144" t="s">
        <v>805</v>
      </c>
      <c r="C332" s="144" t="s">
        <v>805</v>
      </c>
      <c r="D332" s="144" t="s">
        <v>172</v>
      </c>
      <c r="E332" s="144"/>
    </row>
    <row r="333" spans="1:33" s="153" customFormat="1">
      <c r="A333" s="155" t="s">
        <v>174</v>
      </c>
      <c r="B333" s="156" t="s">
        <v>805</v>
      </c>
      <c r="C333" s="156" t="s">
        <v>806</v>
      </c>
      <c r="D333" s="156" t="s">
        <v>172</v>
      </c>
      <c r="E333" s="156"/>
    </row>
    <row r="334" spans="1:33" s="153" customFormat="1">
      <c r="A334" s="155" t="s">
        <v>174</v>
      </c>
      <c r="B334" s="156" t="s">
        <v>805</v>
      </c>
      <c r="C334" s="156" t="s">
        <v>807</v>
      </c>
      <c r="D334" s="156" t="s">
        <v>172</v>
      </c>
      <c r="E334" s="156"/>
    </row>
    <row r="335" spans="1:33" s="151" customFormat="1">
      <c r="A335" s="155" t="s">
        <v>174</v>
      </c>
      <c r="B335" s="156" t="s">
        <v>805</v>
      </c>
      <c r="C335" s="156" t="s">
        <v>808</v>
      </c>
      <c r="D335" s="156" t="s">
        <v>172</v>
      </c>
      <c r="E335" s="156"/>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row>
    <row r="336" spans="1:33" s="151" customFormat="1">
      <c r="A336" s="155" t="s">
        <v>174</v>
      </c>
      <c r="B336" s="156" t="s">
        <v>805</v>
      </c>
      <c r="C336" s="156" t="s">
        <v>809</v>
      </c>
      <c r="D336" s="156" t="s">
        <v>172</v>
      </c>
      <c r="E336" s="156"/>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row>
    <row r="337" spans="1:33" s="151" customFormat="1">
      <c r="A337" s="155" t="s">
        <v>174</v>
      </c>
      <c r="B337" s="156" t="s">
        <v>805</v>
      </c>
      <c r="C337" s="156" t="s">
        <v>810</v>
      </c>
      <c r="D337" s="156" t="s">
        <v>172</v>
      </c>
      <c r="E337" s="156"/>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row>
    <row r="338" spans="1:33" s="151" customFormat="1">
      <c r="A338" s="155" t="s">
        <v>174</v>
      </c>
      <c r="B338" s="156" t="s">
        <v>805</v>
      </c>
      <c r="C338" s="156" t="s">
        <v>811</v>
      </c>
      <c r="D338" s="156" t="s">
        <v>172</v>
      </c>
      <c r="E338" s="156"/>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row>
    <row r="339" spans="1:33" s="151" customFormat="1">
      <c r="A339" s="155" t="s">
        <v>174</v>
      </c>
      <c r="B339" s="156" t="s">
        <v>805</v>
      </c>
      <c r="C339" s="156" t="s">
        <v>812</v>
      </c>
      <c r="D339" s="156" t="s">
        <v>172</v>
      </c>
      <c r="E339" s="156"/>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row>
    <row r="340" spans="1:33" s="151" customFormat="1">
      <c r="A340" s="155" t="s">
        <v>174</v>
      </c>
      <c r="B340" s="156" t="s">
        <v>805</v>
      </c>
      <c r="C340" s="156" t="s">
        <v>813</v>
      </c>
      <c r="D340" s="156" t="s">
        <v>172</v>
      </c>
      <c r="E340" s="156" t="s">
        <v>814</v>
      </c>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row>
    <row r="341" spans="1:33" s="151" customFormat="1">
      <c r="A341" s="155" t="s">
        <v>174</v>
      </c>
      <c r="B341" s="156" t="s">
        <v>805</v>
      </c>
      <c r="C341" s="156" t="s">
        <v>815</v>
      </c>
      <c r="D341" s="156" t="s">
        <v>172</v>
      </c>
      <c r="E341" s="156"/>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row>
    <row r="342" spans="1:33" s="151" customFormat="1">
      <c r="A342" s="155" t="s">
        <v>174</v>
      </c>
      <c r="B342" s="156" t="s">
        <v>805</v>
      </c>
      <c r="C342" s="156" t="s">
        <v>816</v>
      </c>
      <c r="D342" s="156" t="s">
        <v>172</v>
      </c>
      <c r="E342" s="156"/>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row>
    <row r="343" spans="1:33" s="151" customFormat="1">
      <c r="A343" s="155" t="s">
        <v>174</v>
      </c>
      <c r="B343" s="156" t="s">
        <v>805</v>
      </c>
      <c r="C343" s="156" t="s">
        <v>817</v>
      </c>
      <c r="D343" s="156" t="s">
        <v>172</v>
      </c>
      <c r="E343" s="156"/>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row>
    <row r="344" spans="1:33" s="151" customFormat="1">
      <c r="A344" s="155" t="s">
        <v>174</v>
      </c>
      <c r="B344" s="156" t="s">
        <v>805</v>
      </c>
      <c r="C344" s="156" t="s">
        <v>818</v>
      </c>
      <c r="D344" s="156" t="s">
        <v>172</v>
      </c>
      <c r="E344" s="156"/>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row>
    <row r="345" spans="1:33" s="151" customFormat="1">
      <c r="A345" s="155" t="s">
        <v>174</v>
      </c>
      <c r="B345" s="156" t="s">
        <v>805</v>
      </c>
      <c r="C345" s="156" t="s">
        <v>819</v>
      </c>
      <c r="D345" s="156" t="s">
        <v>172</v>
      </c>
      <c r="E345" s="156"/>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row>
    <row r="346" spans="1:33" s="151" customFormat="1">
      <c r="A346" s="155" t="s">
        <v>174</v>
      </c>
      <c r="B346" s="156" t="s">
        <v>805</v>
      </c>
      <c r="C346" s="156" t="s">
        <v>820</v>
      </c>
      <c r="D346" s="156" t="s">
        <v>172</v>
      </c>
      <c r="E346" s="156"/>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row>
    <row r="347" spans="1:33" s="151" customFormat="1">
      <c r="A347" s="155" t="s">
        <v>174</v>
      </c>
      <c r="B347" s="156" t="s">
        <v>805</v>
      </c>
      <c r="C347" s="156" t="s">
        <v>821</v>
      </c>
      <c r="D347" s="156" t="s">
        <v>172</v>
      </c>
      <c r="E347" s="156"/>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row>
    <row r="348" spans="1:33" s="151" customFormat="1">
      <c r="A348" s="155" t="s">
        <v>174</v>
      </c>
      <c r="B348" s="156" t="s">
        <v>805</v>
      </c>
      <c r="C348" s="156" t="s">
        <v>822</v>
      </c>
      <c r="D348" s="156" t="s">
        <v>172</v>
      </c>
      <c r="E348" s="156"/>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row>
    <row r="349" spans="1:33" s="151" customFormat="1">
      <c r="A349" s="155" t="s">
        <v>174</v>
      </c>
      <c r="B349" s="156" t="s">
        <v>805</v>
      </c>
      <c r="C349" s="156" t="s">
        <v>823</v>
      </c>
      <c r="D349" s="156" t="s">
        <v>172</v>
      </c>
      <c r="E349" s="156"/>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row>
    <row r="350" spans="1:33" s="151" customFormat="1">
      <c r="A350" s="155" t="s">
        <v>174</v>
      </c>
      <c r="B350" s="156" t="s">
        <v>805</v>
      </c>
      <c r="C350" s="156" t="s">
        <v>824</v>
      </c>
      <c r="D350" s="156" t="s">
        <v>172</v>
      </c>
      <c r="E350" s="156"/>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row>
    <row r="351" spans="1:33" s="153" customFormat="1">
      <c r="A351" s="155" t="s">
        <v>174</v>
      </c>
      <c r="B351" s="156" t="s">
        <v>805</v>
      </c>
      <c r="C351" s="156" t="s">
        <v>825</v>
      </c>
      <c r="D351" s="156" t="s">
        <v>172</v>
      </c>
      <c r="E351" s="156" t="s">
        <v>826</v>
      </c>
    </row>
    <row r="352" spans="1:33" s="153" customFormat="1">
      <c r="A352" s="155" t="s">
        <v>174</v>
      </c>
      <c r="B352" s="156" t="s">
        <v>805</v>
      </c>
      <c r="C352" s="156" t="s">
        <v>827</v>
      </c>
      <c r="D352" s="156" t="s">
        <v>172</v>
      </c>
      <c r="E352" s="156"/>
    </row>
    <row r="353" spans="1:33" s="153" customFormat="1">
      <c r="A353" s="155" t="s">
        <v>174</v>
      </c>
      <c r="B353" s="156" t="s">
        <v>805</v>
      </c>
      <c r="C353" s="156" t="s">
        <v>828</v>
      </c>
      <c r="D353" s="156" t="s">
        <v>172</v>
      </c>
      <c r="E353" s="156"/>
    </row>
    <row r="354" spans="1:33" s="153" customFormat="1">
      <c r="A354" s="155" t="s">
        <v>174</v>
      </c>
      <c r="B354" s="156" t="s">
        <v>805</v>
      </c>
      <c r="C354" s="156" t="s">
        <v>829</v>
      </c>
      <c r="D354" s="156" t="s">
        <v>172</v>
      </c>
      <c r="E354" s="156"/>
    </row>
    <row r="355" spans="1:33" s="153" customFormat="1">
      <c r="A355" s="155" t="s">
        <v>174</v>
      </c>
      <c r="B355" s="156" t="s">
        <v>805</v>
      </c>
      <c r="C355" s="156" t="s">
        <v>830</v>
      </c>
      <c r="D355" s="156" t="s">
        <v>172</v>
      </c>
      <c r="E355" s="156"/>
    </row>
    <row r="356" spans="1:33" s="153" customFormat="1">
      <c r="A356" s="155" t="s">
        <v>174</v>
      </c>
      <c r="B356" s="156" t="s">
        <v>805</v>
      </c>
      <c r="C356" s="156" t="s">
        <v>831</v>
      </c>
      <c r="D356" s="156" t="s">
        <v>172</v>
      </c>
      <c r="E356" s="156" t="s">
        <v>832</v>
      </c>
    </row>
    <row r="357" spans="1:33" s="153" customFormat="1">
      <c r="A357" s="155" t="s">
        <v>174</v>
      </c>
      <c r="B357" s="156" t="s">
        <v>805</v>
      </c>
      <c r="C357" s="156" t="s">
        <v>833</v>
      </c>
      <c r="D357" s="156" t="s">
        <v>172</v>
      </c>
      <c r="E357" s="156"/>
    </row>
    <row r="358" spans="1:33" s="153" customFormat="1">
      <c r="A358" s="155" t="s">
        <v>174</v>
      </c>
      <c r="B358" s="156" t="s">
        <v>805</v>
      </c>
      <c r="C358" s="156" t="s">
        <v>834</v>
      </c>
      <c r="D358" s="156" t="s">
        <v>172</v>
      </c>
      <c r="E358" s="156"/>
    </row>
    <row r="359" spans="1:33" s="153" customFormat="1" ht="39.6">
      <c r="A359" s="164" t="s">
        <v>167</v>
      </c>
      <c r="B359" s="143" t="s">
        <v>835</v>
      </c>
      <c r="C359" s="143" t="s">
        <v>836</v>
      </c>
      <c r="D359" s="143" t="s">
        <v>755</v>
      </c>
      <c r="E359" s="143" t="s">
        <v>837</v>
      </c>
    </row>
    <row r="360" spans="1:33" s="153" customFormat="1" ht="39.6">
      <c r="A360" s="155" t="s">
        <v>174</v>
      </c>
      <c r="B360" s="156" t="s">
        <v>835</v>
      </c>
      <c r="C360" s="156" t="s">
        <v>838</v>
      </c>
      <c r="D360" s="156" t="s">
        <v>755</v>
      </c>
      <c r="E360" s="156" t="s">
        <v>839</v>
      </c>
    </row>
    <row r="361" spans="1:33" s="153" customFormat="1" ht="39.6">
      <c r="A361" s="155" t="s">
        <v>174</v>
      </c>
      <c r="B361" s="156" t="s">
        <v>835</v>
      </c>
      <c r="C361" s="156" t="s">
        <v>840</v>
      </c>
      <c r="D361" s="156" t="s">
        <v>755</v>
      </c>
      <c r="E361" s="156" t="s">
        <v>841</v>
      </c>
    </row>
    <row r="362" spans="1:33" s="153" customFormat="1" ht="39.6">
      <c r="A362" s="155" t="s">
        <v>174</v>
      </c>
      <c r="B362" s="156" t="s">
        <v>835</v>
      </c>
      <c r="C362" s="156" t="s">
        <v>842</v>
      </c>
      <c r="D362" s="156" t="s">
        <v>755</v>
      </c>
      <c r="E362" s="156" t="s">
        <v>843</v>
      </c>
    </row>
    <row r="363" spans="1:33" s="153" customFormat="1" ht="39.6">
      <c r="A363" s="155" t="s">
        <v>174</v>
      </c>
      <c r="B363" s="156" t="s">
        <v>835</v>
      </c>
      <c r="C363" s="156" t="s">
        <v>844</v>
      </c>
      <c r="D363" s="156" t="s">
        <v>755</v>
      </c>
      <c r="E363" s="156" t="s">
        <v>845</v>
      </c>
    </row>
    <row r="364" spans="1:33" s="153" customFormat="1">
      <c r="A364" s="151" t="s">
        <v>167</v>
      </c>
      <c r="B364" s="144" t="s">
        <v>846</v>
      </c>
      <c r="C364" s="144" t="s">
        <v>846</v>
      </c>
      <c r="D364" s="144" t="s">
        <v>172</v>
      </c>
      <c r="E364" s="144"/>
    </row>
    <row r="365" spans="1:33" s="153" customFormat="1">
      <c r="A365" s="151" t="s">
        <v>167</v>
      </c>
      <c r="B365" s="144" t="s">
        <v>847</v>
      </c>
      <c r="C365" s="144" t="s">
        <v>847</v>
      </c>
      <c r="D365" s="144" t="s">
        <v>202</v>
      </c>
      <c r="E365" s="144"/>
    </row>
    <row r="366" spans="1:33" s="153" customFormat="1">
      <c r="A366" s="151" t="s">
        <v>167</v>
      </c>
      <c r="B366" s="144" t="s">
        <v>848</v>
      </c>
      <c r="C366" s="144" t="s">
        <v>848</v>
      </c>
      <c r="D366" s="144" t="s">
        <v>202</v>
      </c>
      <c r="E366" s="144"/>
    </row>
    <row r="367" spans="1:33" s="151" customFormat="1">
      <c r="A367" s="155" t="s">
        <v>174</v>
      </c>
      <c r="B367" s="156" t="s">
        <v>848</v>
      </c>
      <c r="C367" s="156" t="s">
        <v>849</v>
      </c>
      <c r="D367" s="156" t="s">
        <v>202</v>
      </c>
      <c r="E367" s="156"/>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row>
    <row r="368" spans="1:33" s="151" customFormat="1">
      <c r="A368" s="155" t="s">
        <v>174</v>
      </c>
      <c r="B368" s="156" t="s">
        <v>848</v>
      </c>
      <c r="C368" s="156" t="s">
        <v>850</v>
      </c>
      <c r="D368" s="156" t="s">
        <v>202</v>
      </c>
      <c r="E368" s="156"/>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row>
  </sheetData>
  <pageMargins left="0.5" right="0.5" top="0.5" bottom="0.5" header="0.5" footer="0.5"/>
  <pageSetup scale="69" fitToHeight="0" orientation="landscape" r:id="rId1"/>
  <headerFooter>
    <oddFooter>&amp;RRev 02-13-19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L44"/>
  <sheetViews>
    <sheetView workbookViewId="0">
      <pane xSplit="1" ySplit="14" topLeftCell="B15" activePane="bottomRight" state="frozen"/>
      <selection pane="topRight" activeCell="B1" sqref="B1"/>
      <selection pane="bottomLeft" activeCell="A15" sqref="A15"/>
      <selection pane="bottomRight" activeCell="E29" sqref="E29"/>
    </sheetView>
  </sheetViews>
  <sheetFormatPr defaultRowHeight="13.2"/>
  <cols>
    <col min="1" max="1" width="38.6640625" style="2" customWidth="1"/>
    <col min="2" max="2" width="16" style="2" customWidth="1"/>
    <col min="3" max="3" width="14" style="2" bestFit="1" customWidth="1"/>
    <col min="4" max="4" width="15.44140625" style="2" bestFit="1" customWidth="1"/>
    <col min="5" max="5" width="16.33203125" style="2" customWidth="1"/>
    <col min="6" max="7" width="14" style="2" bestFit="1" customWidth="1"/>
    <col min="8" max="8" width="17.33203125" style="2" bestFit="1" customWidth="1"/>
    <col min="9" max="9" width="13.109375" style="2" bestFit="1" customWidth="1"/>
    <col min="10" max="10" width="15.44140625" style="2" customWidth="1"/>
    <col min="11" max="11" width="14.33203125" style="2" bestFit="1" customWidth="1"/>
    <col min="12" max="12" width="14" style="2" bestFit="1" customWidth="1"/>
    <col min="13" max="256" width="9.109375" style="2"/>
    <col min="257" max="257" width="38.6640625" style="2" customWidth="1"/>
    <col min="258" max="258" width="16" style="2" customWidth="1"/>
    <col min="259" max="259" width="14" style="2" bestFit="1" customWidth="1"/>
    <col min="260" max="260" width="15.44140625" style="2" bestFit="1" customWidth="1"/>
    <col min="261" max="261" width="16.33203125" style="2" customWidth="1"/>
    <col min="262" max="263" width="14" style="2" bestFit="1" customWidth="1"/>
    <col min="264" max="264" width="15.6640625" style="2" customWidth="1"/>
    <col min="265" max="265" width="13.109375" style="2" bestFit="1" customWidth="1"/>
    <col min="266" max="266" width="15.44140625" style="2" customWidth="1"/>
    <col min="267" max="267" width="14.33203125" style="2" bestFit="1" customWidth="1"/>
    <col min="268" max="268" width="14" style="2" bestFit="1" customWidth="1"/>
    <col min="269" max="512" width="9.109375" style="2"/>
    <col min="513" max="513" width="38.6640625" style="2" customWidth="1"/>
    <col min="514" max="514" width="16" style="2" customWidth="1"/>
    <col min="515" max="515" width="14" style="2" bestFit="1" customWidth="1"/>
    <col min="516" max="516" width="15.44140625" style="2" bestFit="1" customWidth="1"/>
    <col min="517" max="517" width="16.33203125" style="2" customWidth="1"/>
    <col min="518" max="519" width="14" style="2" bestFit="1" customWidth="1"/>
    <col min="520" max="520" width="15.6640625" style="2" customWidth="1"/>
    <col min="521" max="521" width="13.109375" style="2" bestFit="1" customWidth="1"/>
    <col min="522" max="522" width="15.44140625" style="2" customWidth="1"/>
    <col min="523" max="523" width="14.33203125" style="2" bestFit="1" customWidth="1"/>
    <col min="524" max="524" width="14" style="2" bestFit="1" customWidth="1"/>
    <col min="525" max="768" width="9.109375" style="2"/>
    <col min="769" max="769" width="38.6640625" style="2" customWidth="1"/>
    <col min="770" max="770" width="16" style="2" customWidth="1"/>
    <col min="771" max="771" width="14" style="2" bestFit="1" customWidth="1"/>
    <col min="772" max="772" width="15.44140625" style="2" bestFit="1" customWidth="1"/>
    <col min="773" max="773" width="16.33203125" style="2" customWidth="1"/>
    <col min="774" max="775" width="14" style="2" bestFit="1" customWidth="1"/>
    <col min="776" max="776" width="15.6640625" style="2" customWidth="1"/>
    <col min="777" max="777" width="13.109375" style="2" bestFit="1" customWidth="1"/>
    <col min="778" max="778" width="15.44140625" style="2" customWidth="1"/>
    <col min="779" max="779" width="14.33203125" style="2" bestFit="1" customWidth="1"/>
    <col min="780" max="780" width="14" style="2" bestFit="1" customWidth="1"/>
    <col min="781" max="1024" width="9.109375" style="2"/>
    <col min="1025" max="1025" width="38.6640625" style="2" customWidth="1"/>
    <col min="1026" max="1026" width="16" style="2" customWidth="1"/>
    <col min="1027" max="1027" width="14" style="2" bestFit="1" customWidth="1"/>
    <col min="1028" max="1028" width="15.44140625" style="2" bestFit="1" customWidth="1"/>
    <col min="1029" max="1029" width="16.33203125" style="2" customWidth="1"/>
    <col min="1030" max="1031" width="14" style="2" bestFit="1" customWidth="1"/>
    <col min="1032" max="1032" width="15.6640625" style="2" customWidth="1"/>
    <col min="1033" max="1033" width="13.109375" style="2" bestFit="1" customWidth="1"/>
    <col min="1034" max="1034" width="15.44140625" style="2" customWidth="1"/>
    <col min="1035" max="1035" width="14.33203125" style="2" bestFit="1" customWidth="1"/>
    <col min="1036" max="1036" width="14" style="2" bestFit="1" customWidth="1"/>
    <col min="1037" max="1280" width="9.109375" style="2"/>
    <col min="1281" max="1281" width="38.6640625" style="2" customWidth="1"/>
    <col min="1282" max="1282" width="16" style="2" customWidth="1"/>
    <col min="1283" max="1283" width="14" style="2" bestFit="1" customWidth="1"/>
    <col min="1284" max="1284" width="15.44140625" style="2" bestFit="1" customWidth="1"/>
    <col min="1285" max="1285" width="16.33203125" style="2" customWidth="1"/>
    <col min="1286" max="1287" width="14" style="2" bestFit="1" customWidth="1"/>
    <col min="1288" max="1288" width="15.6640625" style="2" customWidth="1"/>
    <col min="1289" max="1289" width="13.109375" style="2" bestFit="1" customWidth="1"/>
    <col min="1290" max="1290" width="15.44140625" style="2" customWidth="1"/>
    <col min="1291" max="1291" width="14.33203125" style="2" bestFit="1" customWidth="1"/>
    <col min="1292" max="1292" width="14" style="2" bestFit="1" customWidth="1"/>
    <col min="1293" max="1536" width="9.109375" style="2"/>
    <col min="1537" max="1537" width="38.6640625" style="2" customWidth="1"/>
    <col min="1538" max="1538" width="16" style="2" customWidth="1"/>
    <col min="1539" max="1539" width="14" style="2" bestFit="1" customWidth="1"/>
    <col min="1540" max="1540" width="15.44140625" style="2" bestFit="1" customWidth="1"/>
    <col min="1541" max="1541" width="16.33203125" style="2" customWidth="1"/>
    <col min="1542" max="1543" width="14" style="2" bestFit="1" customWidth="1"/>
    <col min="1544" max="1544" width="15.6640625" style="2" customWidth="1"/>
    <col min="1545" max="1545" width="13.109375" style="2" bestFit="1" customWidth="1"/>
    <col min="1546" max="1546" width="15.44140625" style="2" customWidth="1"/>
    <col min="1547" max="1547" width="14.33203125" style="2" bestFit="1" customWidth="1"/>
    <col min="1548" max="1548" width="14" style="2" bestFit="1" customWidth="1"/>
    <col min="1549" max="1792" width="9.109375" style="2"/>
    <col min="1793" max="1793" width="38.6640625" style="2" customWidth="1"/>
    <col min="1794" max="1794" width="16" style="2" customWidth="1"/>
    <col min="1795" max="1795" width="14" style="2" bestFit="1" customWidth="1"/>
    <col min="1796" max="1796" width="15.44140625" style="2" bestFit="1" customWidth="1"/>
    <col min="1797" max="1797" width="16.33203125" style="2" customWidth="1"/>
    <col min="1798" max="1799" width="14" style="2" bestFit="1" customWidth="1"/>
    <col min="1800" max="1800" width="15.6640625" style="2" customWidth="1"/>
    <col min="1801" max="1801" width="13.109375" style="2" bestFit="1" customWidth="1"/>
    <col min="1802" max="1802" width="15.44140625" style="2" customWidth="1"/>
    <col min="1803" max="1803" width="14.33203125" style="2" bestFit="1" customWidth="1"/>
    <col min="1804" max="1804" width="14" style="2" bestFit="1" customWidth="1"/>
    <col min="1805" max="2048" width="9.109375" style="2"/>
    <col min="2049" max="2049" width="38.6640625" style="2" customWidth="1"/>
    <col min="2050" max="2050" width="16" style="2" customWidth="1"/>
    <col min="2051" max="2051" width="14" style="2" bestFit="1" customWidth="1"/>
    <col min="2052" max="2052" width="15.44140625" style="2" bestFit="1" customWidth="1"/>
    <col min="2053" max="2053" width="16.33203125" style="2" customWidth="1"/>
    <col min="2054" max="2055" width="14" style="2" bestFit="1" customWidth="1"/>
    <col min="2056" max="2056" width="15.6640625" style="2" customWidth="1"/>
    <col min="2057" max="2057" width="13.109375" style="2" bestFit="1" customWidth="1"/>
    <col min="2058" max="2058" width="15.44140625" style="2" customWidth="1"/>
    <col min="2059" max="2059" width="14.33203125" style="2" bestFit="1" customWidth="1"/>
    <col min="2060" max="2060" width="14" style="2" bestFit="1" customWidth="1"/>
    <col min="2061" max="2304" width="9.109375" style="2"/>
    <col min="2305" max="2305" width="38.6640625" style="2" customWidth="1"/>
    <col min="2306" max="2306" width="16" style="2" customWidth="1"/>
    <col min="2307" max="2307" width="14" style="2" bestFit="1" customWidth="1"/>
    <col min="2308" max="2308" width="15.44140625" style="2" bestFit="1" customWidth="1"/>
    <col min="2309" max="2309" width="16.33203125" style="2" customWidth="1"/>
    <col min="2310" max="2311" width="14" style="2" bestFit="1" customWidth="1"/>
    <col min="2312" max="2312" width="15.6640625" style="2" customWidth="1"/>
    <col min="2313" max="2313" width="13.109375" style="2" bestFit="1" customWidth="1"/>
    <col min="2314" max="2314" width="15.44140625" style="2" customWidth="1"/>
    <col min="2315" max="2315" width="14.33203125" style="2" bestFit="1" customWidth="1"/>
    <col min="2316" max="2316" width="14" style="2" bestFit="1" customWidth="1"/>
    <col min="2317" max="2560" width="9.109375" style="2"/>
    <col min="2561" max="2561" width="38.6640625" style="2" customWidth="1"/>
    <col min="2562" max="2562" width="16" style="2" customWidth="1"/>
    <col min="2563" max="2563" width="14" style="2" bestFit="1" customWidth="1"/>
    <col min="2564" max="2564" width="15.44140625" style="2" bestFit="1" customWidth="1"/>
    <col min="2565" max="2565" width="16.33203125" style="2" customWidth="1"/>
    <col min="2566" max="2567" width="14" style="2" bestFit="1" customWidth="1"/>
    <col min="2568" max="2568" width="15.6640625" style="2" customWidth="1"/>
    <col min="2569" max="2569" width="13.109375" style="2" bestFit="1" customWidth="1"/>
    <col min="2570" max="2570" width="15.44140625" style="2" customWidth="1"/>
    <col min="2571" max="2571" width="14.33203125" style="2" bestFit="1" customWidth="1"/>
    <col min="2572" max="2572" width="14" style="2" bestFit="1" customWidth="1"/>
    <col min="2573" max="2816" width="9.109375" style="2"/>
    <col min="2817" max="2817" width="38.6640625" style="2" customWidth="1"/>
    <col min="2818" max="2818" width="16" style="2" customWidth="1"/>
    <col min="2819" max="2819" width="14" style="2" bestFit="1" customWidth="1"/>
    <col min="2820" max="2820" width="15.44140625" style="2" bestFit="1" customWidth="1"/>
    <col min="2821" max="2821" width="16.33203125" style="2" customWidth="1"/>
    <col min="2822" max="2823" width="14" style="2" bestFit="1" customWidth="1"/>
    <col min="2824" max="2824" width="15.6640625" style="2" customWidth="1"/>
    <col min="2825" max="2825" width="13.109375" style="2" bestFit="1" customWidth="1"/>
    <col min="2826" max="2826" width="15.44140625" style="2" customWidth="1"/>
    <col min="2827" max="2827" width="14.33203125" style="2" bestFit="1" customWidth="1"/>
    <col min="2828" max="2828" width="14" style="2" bestFit="1" customWidth="1"/>
    <col min="2829" max="3072" width="9.109375" style="2"/>
    <col min="3073" max="3073" width="38.6640625" style="2" customWidth="1"/>
    <col min="3074" max="3074" width="16" style="2" customWidth="1"/>
    <col min="3075" max="3075" width="14" style="2" bestFit="1" customWidth="1"/>
    <col min="3076" max="3076" width="15.44140625" style="2" bestFit="1" customWidth="1"/>
    <col min="3077" max="3077" width="16.33203125" style="2" customWidth="1"/>
    <col min="3078" max="3079" width="14" style="2" bestFit="1" customWidth="1"/>
    <col min="3080" max="3080" width="15.6640625" style="2" customWidth="1"/>
    <col min="3081" max="3081" width="13.109375" style="2" bestFit="1" customWidth="1"/>
    <col min="3082" max="3082" width="15.44140625" style="2" customWidth="1"/>
    <col min="3083" max="3083" width="14.33203125" style="2" bestFit="1" customWidth="1"/>
    <col min="3084" max="3084" width="14" style="2" bestFit="1" customWidth="1"/>
    <col min="3085" max="3328" width="9.109375" style="2"/>
    <col min="3329" max="3329" width="38.6640625" style="2" customWidth="1"/>
    <col min="3330" max="3330" width="16" style="2" customWidth="1"/>
    <col min="3331" max="3331" width="14" style="2" bestFit="1" customWidth="1"/>
    <col min="3332" max="3332" width="15.44140625" style="2" bestFit="1" customWidth="1"/>
    <col min="3333" max="3333" width="16.33203125" style="2" customWidth="1"/>
    <col min="3334" max="3335" width="14" style="2" bestFit="1" customWidth="1"/>
    <col min="3336" max="3336" width="15.6640625" style="2" customWidth="1"/>
    <col min="3337" max="3337" width="13.109375" style="2" bestFit="1" customWidth="1"/>
    <col min="3338" max="3338" width="15.44140625" style="2" customWidth="1"/>
    <col min="3339" max="3339" width="14.33203125" style="2" bestFit="1" customWidth="1"/>
    <col min="3340" max="3340" width="14" style="2" bestFit="1" customWidth="1"/>
    <col min="3341" max="3584" width="9.109375" style="2"/>
    <col min="3585" max="3585" width="38.6640625" style="2" customWidth="1"/>
    <col min="3586" max="3586" width="16" style="2" customWidth="1"/>
    <col min="3587" max="3587" width="14" style="2" bestFit="1" customWidth="1"/>
    <col min="3588" max="3588" width="15.44140625" style="2" bestFit="1" customWidth="1"/>
    <col min="3589" max="3589" width="16.33203125" style="2" customWidth="1"/>
    <col min="3590" max="3591" width="14" style="2" bestFit="1" customWidth="1"/>
    <col min="3592" max="3592" width="15.6640625" style="2" customWidth="1"/>
    <col min="3593" max="3593" width="13.109375" style="2" bestFit="1" customWidth="1"/>
    <col min="3594" max="3594" width="15.44140625" style="2" customWidth="1"/>
    <col min="3595" max="3595" width="14.33203125" style="2" bestFit="1" customWidth="1"/>
    <col min="3596" max="3596" width="14" style="2" bestFit="1" customWidth="1"/>
    <col min="3597" max="3840" width="9.109375" style="2"/>
    <col min="3841" max="3841" width="38.6640625" style="2" customWidth="1"/>
    <col min="3842" max="3842" width="16" style="2" customWidth="1"/>
    <col min="3843" max="3843" width="14" style="2" bestFit="1" customWidth="1"/>
    <col min="3844" max="3844" width="15.44140625" style="2" bestFit="1" customWidth="1"/>
    <col min="3845" max="3845" width="16.33203125" style="2" customWidth="1"/>
    <col min="3846" max="3847" width="14" style="2" bestFit="1" customWidth="1"/>
    <col min="3848" max="3848" width="15.6640625" style="2" customWidth="1"/>
    <col min="3849" max="3849" width="13.109375" style="2" bestFit="1" customWidth="1"/>
    <col min="3850" max="3850" width="15.44140625" style="2" customWidth="1"/>
    <col min="3851" max="3851" width="14.33203125" style="2" bestFit="1" customWidth="1"/>
    <col min="3852" max="3852" width="14" style="2" bestFit="1" customWidth="1"/>
    <col min="3853" max="4096" width="9.109375" style="2"/>
    <col min="4097" max="4097" width="38.6640625" style="2" customWidth="1"/>
    <col min="4098" max="4098" width="16" style="2" customWidth="1"/>
    <col min="4099" max="4099" width="14" style="2" bestFit="1" customWidth="1"/>
    <col min="4100" max="4100" width="15.44140625" style="2" bestFit="1" customWidth="1"/>
    <col min="4101" max="4101" width="16.33203125" style="2" customWidth="1"/>
    <col min="4102" max="4103" width="14" style="2" bestFit="1" customWidth="1"/>
    <col min="4104" max="4104" width="15.6640625" style="2" customWidth="1"/>
    <col min="4105" max="4105" width="13.109375" style="2" bestFit="1" customWidth="1"/>
    <col min="4106" max="4106" width="15.44140625" style="2" customWidth="1"/>
    <col min="4107" max="4107" width="14.33203125" style="2" bestFit="1" customWidth="1"/>
    <col min="4108" max="4108" width="14" style="2" bestFit="1" customWidth="1"/>
    <col min="4109" max="4352" width="9.109375" style="2"/>
    <col min="4353" max="4353" width="38.6640625" style="2" customWidth="1"/>
    <col min="4354" max="4354" width="16" style="2" customWidth="1"/>
    <col min="4355" max="4355" width="14" style="2" bestFit="1" customWidth="1"/>
    <col min="4356" max="4356" width="15.44140625" style="2" bestFit="1" customWidth="1"/>
    <col min="4357" max="4357" width="16.33203125" style="2" customWidth="1"/>
    <col min="4358" max="4359" width="14" style="2" bestFit="1" customWidth="1"/>
    <col min="4360" max="4360" width="15.6640625" style="2" customWidth="1"/>
    <col min="4361" max="4361" width="13.109375" style="2" bestFit="1" customWidth="1"/>
    <col min="4362" max="4362" width="15.44140625" style="2" customWidth="1"/>
    <col min="4363" max="4363" width="14.33203125" style="2" bestFit="1" customWidth="1"/>
    <col min="4364" max="4364" width="14" style="2" bestFit="1" customWidth="1"/>
    <col min="4365" max="4608" width="9.109375" style="2"/>
    <col min="4609" max="4609" width="38.6640625" style="2" customWidth="1"/>
    <col min="4610" max="4610" width="16" style="2" customWidth="1"/>
    <col min="4611" max="4611" width="14" style="2" bestFit="1" customWidth="1"/>
    <col min="4612" max="4612" width="15.44140625" style="2" bestFit="1" customWidth="1"/>
    <col min="4613" max="4613" width="16.33203125" style="2" customWidth="1"/>
    <col min="4614" max="4615" width="14" style="2" bestFit="1" customWidth="1"/>
    <col min="4616" max="4616" width="15.6640625" style="2" customWidth="1"/>
    <col min="4617" max="4617" width="13.109375" style="2" bestFit="1" customWidth="1"/>
    <col min="4618" max="4618" width="15.44140625" style="2" customWidth="1"/>
    <col min="4619" max="4619" width="14.33203125" style="2" bestFit="1" customWidth="1"/>
    <col min="4620" max="4620" width="14" style="2" bestFit="1" customWidth="1"/>
    <col min="4621" max="4864" width="9.109375" style="2"/>
    <col min="4865" max="4865" width="38.6640625" style="2" customWidth="1"/>
    <col min="4866" max="4866" width="16" style="2" customWidth="1"/>
    <col min="4867" max="4867" width="14" style="2" bestFit="1" customWidth="1"/>
    <col min="4868" max="4868" width="15.44140625" style="2" bestFit="1" customWidth="1"/>
    <col min="4869" max="4869" width="16.33203125" style="2" customWidth="1"/>
    <col min="4870" max="4871" width="14" style="2" bestFit="1" customWidth="1"/>
    <col min="4872" max="4872" width="15.6640625" style="2" customWidth="1"/>
    <col min="4873" max="4873" width="13.109375" style="2" bestFit="1" customWidth="1"/>
    <col min="4874" max="4874" width="15.44140625" style="2" customWidth="1"/>
    <col min="4875" max="4875" width="14.33203125" style="2" bestFit="1" customWidth="1"/>
    <col min="4876" max="4876" width="14" style="2" bestFit="1" customWidth="1"/>
    <col min="4877" max="5120" width="9.109375" style="2"/>
    <col min="5121" max="5121" width="38.6640625" style="2" customWidth="1"/>
    <col min="5122" max="5122" width="16" style="2" customWidth="1"/>
    <col min="5123" max="5123" width="14" style="2" bestFit="1" customWidth="1"/>
    <col min="5124" max="5124" width="15.44140625" style="2" bestFit="1" customWidth="1"/>
    <col min="5125" max="5125" width="16.33203125" style="2" customWidth="1"/>
    <col min="5126" max="5127" width="14" style="2" bestFit="1" customWidth="1"/>
    <col min="5128" max="5128" width="15.6640625" style="2" customWidth="1"/>
    <col min="5129" max="5129" width="13.109375" style="2" bestFit="1" customWidth="1"/>
    <col min="5130" max="5130" width="15.44140625" style="2" customWidth="1"/>
    <col min="5131" max="5131" width="14.33203125" style="2" bestFit="1" customWidth="1"/>
    <col min="5132" max="5132" width="14" style="2" bestFit="1" customWidth="1"/>
    <col min="5133" max="5376" width="9.109375" style="2"/>
    <col min="5377" max="5377" width="38.6640625" style="2" customWidth="1"/>
    <col min="5378" max="5378" width="16" style="2" customWidth="1"/>
    <col min="5379" max="5379" width="14" style="2" bestFit="1" customWidth="1"/>
    <col min="5380" max="5380" width="15.44140625" style="2" bestFit="1" customWidth="1"/>
    <col min="5381" max="5381" width="16.33203125" style="2" customWidth="1"/>
    <col min="5382" max="5383" width="14" style="2" bestFit="1" customWidth="1"/>
    <col min="5384" max="5384" width="15.6640625" style="2" customWidth="1"/>
    <col min="5385" max="5385" width="13.109375" style="2" bestFit="1" customWidth="1"/>
    <col min="5386" max="5386" width="15.44140625" style="2" customWidth="1"/>
    <col min="5387" max="5387" width="14.33203125" style="2" bestFit="1" customWidth="1"/>
    <col min="5388" max="5388" width="14" style="2" bestFit="1" customWidth="1"/>
    <col min="5389" max="5632" width="9.109375" style="2"/>
    <col min="5633" max="5633" width="38.6640625" style="2" customWidth="1"/>
    <col min="5634" max="5634" width="16" style="2" customWidth="1"/>
    <col min="5635" max="5635" width="14" style="2" bestFit="1" customWidth="1"/>
    <col min="5636" max="5636" width="15.44140625" style="2" bestFit="1" customWidth="1"/>
    <col min="5637" max="5637" width="16.33203125" style="2" customWidth="1"/>
    <col min="5638" max="5639" width="14" style="2" bestFit="1" customWidth="1"/>
    <col min="5640" max="5640" width="15.6640625" style="2" customWidth="1"/>
    <col min="5641" max="5641" width="13.109375" style="2" bestFit="1" customWidth="1"/>
    <col min="5642" max="5642" width="15.44140625" style="2" customWidth="1"/>
    <col min="5643" max="5643" width="14.33203125" style="2" bestFit="1" customWidth="1"/>
    <col min="5644" max="5644" width="14" style="2" bestFit="1" customWidth="1"/>
    <col min="5645" max="5888" width="9.109375" style="2"/>
    <col min="5889" max="5889" width="38.6640625" style="2" customWidth="1"/>
    <col min="5890" max="5890" width="16" style="2" customWidth="1"/>
    <col min="5891" max="5891" width="14" style="2" bestFit="1" customWidth="1"/>
    <col min="5892" max="5892" width="15.44140625" style="2" bestFit="1" customWidth="1"/>
    <col min="5893" max="5893" width="16.33203125" style="2" customWidth="1"/>
    <col min="5894" max="5895" width="14" style="2" bestFit="1" customWidth="1"/>
    <col min="5896" max="5896" width="15.6640625" style="2" customWidth="1"/>
    <col min="5897" max="5897" width="13.109375" style="2" bestFit="1" customWidth="1"/>
    <col min="5898" max="5898" width="15.44140625" style="2" customWidth="1"/>
    <col min="5899" max="5899" width="14.33203125" style="2" bestFit="1" customWidth="1"/>
    <col min="5900" max="5900" width="14" style="2" bestFit="1" customWidth="1"/>
    <col min="5901" max="6144" width="9.109375" style="2"/>
    <col min="6145" max="6145" width="38.6640625" style="2" customWidth="1"/>
    <col min="6146" max="6146" width="16" style="2" customWidth="1"/>
    <col min="6147" max="6147" width="14" style="2" bestFit="1" customWidth="1"/>
    <col min="6148" max="6148" width="15.44140625" style="2" bestFit="1" customWidth="1"/>
    <col min="6149" max="6149" width="16.33203125" style="2" customWidth="1"/>
    <col min="6150" max="6151" width="14" style="2" bestFit="1" customWidth="1"/>
    <col min="6152" max="6152" width="15.6640625" style="2" customWidth="1"/>
    <col min="6153" max="6153" width="13.109375" style="2" bestFit="1" customWidth="1"/>
    <col min="6154" max="6154" width="15.44140625" style="2" customWidth="1"/>
    <col min="6155" max="6155" width="14.33203125" style="2" bestFit="1" customWidth="1"/>
    <col min="6156" max="6156" width="14" style="2" bestFit="1" customWidth="1"/>
    <col min="6157" max="6400" width="9.109375" style="2"/>
    <col min="6401" max="6401" width="38.6640625" style="2" customWidth="1"/>
    <col min="6402" max="6402" width="16" style="2" customWidth="1"/>
    <col min="6403" max="6403" width="14" style="2" bestFit="1" customWidth="1"/>
    <col min="6404" max="6404" width="15.44140625" style="2" bestFit="1" customWidth="1"/>
    <col min="6405" max="6405" width="16.33203125" style="2" customWidth="1"/>
    <col min="6406" max="6407" width="14" style="2" bestFit="1" customWidth="1"/>
    <col min="6408" max="6408" width="15.6640625" style="2" customWidth="1"/>
    <col min="6409" max="6409" width="13.109375" style="2" bestFit="1" customWidth="1"/>
    <col min="6410" max="6410" width="15.44140625" style="2" customWidth="1"/>
    <col min="6411" max="6411" width="14.33203125" style="2" bestFit="1" customWidth="1"/>
    <col min="6412" max="6412" width="14" style="2" bestFit="1" customWidth="1"/>
    <col min="6413" max="6656" width="9.109375" style="2"/>
    <col min="6657" max="6657" width="38.6640625" style="2" customWidth="1"/>
    <col min="6658" max="6658" width="16" style="2" customWidth="1"/>
    <col min="6659" max="6659" width="14" style="2" bestFit="1" customWidth="1"/>
    <col min="6660" max="6660" width="15.44140625" style="2" bestFit="1" customWidth="1"/>
    <col min="6661" max="6661" width="16.33203125" style="2" customWidth="1"/>
    <col min="6662" max="6663" width="14" style="2" bestFit="1" customWidth="1"/>
    <col min="6664" max="6664" width="15.6640625" style="2" customWidth="1"/>
    <col min="6665" max="6665" width="13.109375" style="2" bestFit="1" customWidth="1"/>
    <col min="6666" max="6666" width="15.44140625" style="2" customWidth="1"/>
    <col min="6667" max="6667" width="14.33203125" style="2" bestFit="1" customWidth="1"/>
    <col min="6668" max="6668" width="14" style="2" bestFit="1" customWidth="1"/>
    <col min="6669" max="6912" width="9.109375" style="2"/>
    <col min="6913" max="6913" width="38.6640625" style="2" customWidth="1"/>
    <col min="6914" max="6914" width="16" style="2" customWidth="1"/>
    <col min="6915" max="6915" width="14" style="2" bestFit="1" customWidth="1"/>
    <col min="6916" max="6916" width="15.44140625" style="2" bestFit="1" customWidth="1"/>
    <col min="6917" max="6917" width="16.33203125" style="2" customWidth="1"/>
    <col min="6918" max="6919" width="14" style="2" bestFit="1" customWidth="1"/>
    <col min="6920" max="6920" width="15.6640625" style="2" customWidth="1"/>
    <col min="6921" max="6921" width="13.109375" style="2" bestFit="1" customWidth="1"/>
    <col min="6922" max="6922" width="15.44140625" style="2" customWidth="1"/>
    <col min="6923" max="6923" width="14.33203125" style="2" bestFit="1" customWidth="1"/>
    <col min="6924" max="6924" width="14" style="2" bestFit="1" customWidth="1"/>
    <col min="6925" max="7168" width="9.109375" style="2"/>
    <col min="7169" max="7169" width="38.6640625" style="2" customWidth="1"/>
    <col min="7170" max="7170" width="16" style="2" customWidth="1"/>
    <col min="7171" max="7171" width="14" style="2" bestFit="1" customWidth="1"/>
    <col min="7172" max="7172" width="15.44140625" style="2" bestFit="1" customWidth="1"/>
    <col min="7173" max="7173" width="16.33203125" style="2" customWidth="1"/>
    <col min="7174" max="7175" width="14" style="2" bestFit="1" customWidth="1"/>
    <col min="7176" max="7176" width="15.6640625" style="2" customWidth="1"/>
    <col min="7177" max="7177" width="13.109375" style="2" bestFit="1" customWidth="1"/>
    <col min="7178" max="7178" width="15.44140625" style="2" customWidth="1"/>
    <col min="7179" max="7179" width="14.33203125" style="2" bestFit="1" customWidth="1"/>
    <col min="7180" max="7180" width="14" style="2" bestFit="1" customWidth="1"/>
    <col min="7181" max="7424" width="9.109375" style="2"/>
    <col min="7425" max="7425" width="38.6640625" style="2" customWidth="1"/>
    <col min="7426" max="7426" width="16" style="2" customWidth="1"/>
    <col min="7427" max="7427" width="14" style="2" bestFit="1" customWidth="1"/>
    <col min="7428" max="7428" width="15.44140625" style="2" bestFit="1" customWidth="1"/>
    <col min="7429" max="7429" width="16.33203125" style="2" customWidth="1"/>
    <col min="7430" max="7431" width="14" style="2" bestFit="1" customWidth="1"/>
    <col min="7432" max="7432" width="15.6640625" style="2" customWidth="1"/>
    <col min="7433" max="7433" width="13.109375" style="2" bestFit="1" customWidth="1"/>
    <col min="7434" max="7434" width="15.44140625" style="2" customWidth="1"/>
    <col min="7435" max="7435" width="14.33203125" style="2" bestFit="1" customWidth="1"/>
    <col min="7436" max="7436" width="14" style="2" bestFit="1" customWidth="1"/>
    <col min="7437" max="7680" width="9.109375" style="2"/>
    <col min="7681" max="7681" width="38.6640625" style="2" customWidth="1"/>
    <col min="7682" max="7682" width="16" style="2" customWidth="1"/>
    <col min="7683" max="7683" width="14" style="2" bestFit="1" customWidth="1"/>
    <col min="7684" max="7684" width="15.44140625" style="2" bestFit="1" customWidth="1"/>
    <col min="7685" max="7685" width="16.33203125" style="2" customWidth="1"/>
    <col min="7686" max="7687" width="14" style="2" bestFit="1" customWidth="1"/>
    <col min="7688" max="7688" width="15.6640625" style="2" customWidth="1"/>
    <col min="7689" max="7689" width="13.109375" style="2" bestFit="1" customWidth="1"/>
    <col min="7690" max="7690" width="15.44140625" style="2" customWidth="1"/>
    <col min="7691" max="7691" width="14.33203125" style="2" bestFit="1" customWidth="1"/>
    <col min="7692" max="7692" width="14" style="2" bestFit="1" customWidth="1"/>
    <col min="7693" max="7936" width="9.109375" style="2"/>
    <col min="7937" max="7937" width="38.6640625" style="2" customWidth="1"/>
    <col min="7938" max="7938" width="16" style="2" customWidth="1"/>
    <col min="7939" max="7939" width="14" style="2" bestFit="1" customWidth="1"/>
    <col min="7940" max="7940" width="15.44140625" style="2" bestFit="1" customWidth="1"/>
    <col min="7941" max="7941" width="16.33203125" style="2" customWidth="1"/>
    <col min="7942" max="7943" width="14" style="2" bestFit="1" customWidth="1"/>
    <col min="7944" max="7944" width="15.6640625" style="2" customWidth="1"/>
    <col min="7945" max="7945" width="13.109375" style="2" bestFit="1" customWidth="1"/>
    <col min="7946" max="7946" width="15.44140625" style="2" customWidth="1"/>
    <col min="7947" max="7947" width="14.33203125" style="2" bestFit="1" customWidth="1"/>
    <col min="7948" max="7948" width="14" style="2" bestFit="1" customWidth="1"/>
    <col min="7949" max="8192" width="9.109375" style="2"/>
    <col min="8193" max="8193" width="38.6640625" style="2" customWidth="1"/>
    <col min="8194" max="8194" width="16" style="2" customWidth="1"/>
    <col min="8195" max="8195" width="14" style="2" bestFit="1" customWidth="1"/>
    <col min="8196" max="8196" width="15.44140625" style="2" bestFit="1" customWidth="1"/>
    <col min="8197" max="8197" width="16.33203125" style="2" customWidth="1"/>
    <col min="8198" max="8199" width="14" style="2" bestFit="1" customWidth="1"/>
    <col min="8200" max="8200" width="15.6640625" style="2" customWidth="1"/>
    <col min="8201" max="8201" width="13.109375" style="2" bestFit="1" customWidth="1"/>
    <col min="8202" max="8202" width="15.44140625" style="2" customWidth="1"/>
    <col min="8203" max="8203" width="14.33203125" style="2" bestFit="1" customWidth="1"/>
    <col min="8204" max="8204" width="14" style="2" bestFit="1" customWidth="1"/>
    <col min="8205" max="8448" width="9.109375" style="2"/>
    <col min="8449" max="8449" width="38.6640625" style="2" customWidth="1"/>
    <col min="8450" max="8450" width="16" style="2" customWidth="1"/>
    <col min="8451" max="8451" width="14" style="2" bestFit="1" customWidth="1"/>
    <col min="8452" max="8452" width="15.44140625" style="2" bestFit="1" customWidth="1"/>
    <col min="8453" max="8453" width="16.33203125" style="2" customWidth="1"/>
    <col min="8454" max="8455" width="14" style="2" bestFit="1" customWidth="1"/>
    <col min="8456" max="8456" width="15.6640625" style="2" customWidth="1"/>
    <col min="8457" max="8457" width="13.109375" style="2" bestFit="1" customWidth="1"/>
    <col min="8458" max="8458" width="15.44140625" style="2" customWidth="1"/>
    <col min="8459" max="8459" width="14.33203125" style="2" bestFit="1" customWidth="1"/>
    <col min="8460" max="8460" width="14" style="2" bestFit="1" customWidth="1"/>
    <col min="8461" max="8704" width="9.109375" style="2"/>
    <col min="8705" max="8705" width="38.6640625" style="2" customWidth="1"/>
    <col min="8706" max="8706" width="16" style="2" customWidth="1"/>
    <col min="8707" max="8707" width="14" style="2" bestFit="1" customWidth="1"/>
    <col min="8708" max="8708" width="15.44140625" style="2" bestFit="1" customWidth="1"/>
    <col min="8709" max="8709" width="16.33203125" style="2" customWidth="1"/>
    <col min="8710" max="8711" width="14" style="2" bestFit="1" customWidth="1"/>
    <col min="8712" max="8712" width="15.6640625" style="2" customWidth="1"/>
    <col min="8713" max="8713" width="13.109375" style="2" bestFit="1" customWidth="1"/>
    <col min="8714" max="8714" width="15.44140625" style="2" customWidth="1"/>
    <col min="8715" max="8715" width="14.33203125" style="2" bestFit="1" customWidth="1"/>
    <col min="8716" max="8716" width="14" style="2" bestFit="1" customWidth="1"/>
    <col min="8717" max="8960" width="9.109375" style="2"/>
    <col min="8961" max="8961" width="38.6640625" style="2" customWidth="1"/>
    <col min="8962" max="8962" width="16" style="2" customWidth="1"/>
    <col min="8963" max="8963" width="14" style="2" bestFit="1" customWidth="1"/>
    <col min="8964" max="8964" width="15.44140625" style="2" bestFit="1" customWidth="1"/>
    <col min="8965" max="8965" width="16.33203125" style="2" customWidth="1"/>
    <col min="8966" max="8967" width="14" style="2" bestFit="1" customWidth="1"/>
    <col min="8968" max="8968" width="15.6640625" style="2" customWidth="1"/>
    <col min="8969" max="8969" width="13.109375" style="2" bestFit="1" customWidth="1"/>
    <col min="8970" max="8970" width="15.44140625" style="2" customWidth="1"/>
    <col min="8971" max="8971" width="14.33203125" style="2" bestFit="1" customWidth="1"/>
    <col min="8972" max="8972" width="14" style="2" bestFit="1" customWidth="1"/>
    <col min="8973" max="9216" width="9.109375" style="2"/>
    <col min="9217" max="9217" width="38.6640625" style="2" customWidth="1"/>
    <col min="9218" max="9218" width="16" style="2" customWidth="1"/>
    <col min="9219" max="9219" width="14" style="2" bestFit="1" customWidth="1"/>
    <col min="9220" max="9220" width="15.44140625" style="2" bestFit="1" customWidth="1"/>
    <col min="9221" max="9221" width="16.33203125" style="2" customWidth="1"/>
    <col min="9222" max="9223" width="14" style="2" bestFit="1" customWidth="1"/>
    <col min="9224" max="9224" width="15.6640625" style="2" customWidth="1"/>
    <col min="9225" max="9225" width="13.109375" style="2" bestFit="1" customWidth="1"/>
    <col min="9226" max="9226" width="15.44140625" style="2" customWidth="1"/>
    <col min="9227" max="9227" width="14.33203125" style="2" bestFit="1" customWidth="1"/>
    <col min="9228" max="9228" width="14" style="2" bestFit="1" customWidth="1"/>
    <col min="9229" max="9472" width="9.109375" style="2"/>
    <col min="9473" max="9473" width="38.6640625" style="2" customWidth="1"/>
    <col min="9474" max="9474" width="16" style="2" customWidth="1"/>
    <col min="9475" max="9475" width="14" style="2" bestFit="1" customWidth="1"/>
    <col min="9476" max="9476" width="15.44140625" style="2" bestFit="1" customWidth="1"/>
    <col min="9477" max="9477" width="16.33203125" style="2" customWidth="1"/>
    <col min="9478" max="9479" width="14" style="2" bestFit="1" customWidth="1"/>
    <col min="9480" max="9480" width="15.6640625" style="2" customWidth="1"/>
    <col min="9481" max="9481" width="13.109375" style="2" bestFit="1" customWidth="1"/>
    <col min="9482" max="9482" width="15.44140625" style="2" customWidth="1"/>
    <col min="9483" max="9483" width="14.33203125" style="2" bestFit="1" customWidth="1"/>
    <col min="9484" max="9484" width="14" style="2" bestFit="1" customWidth="1"/>
    <col min="9485" max="9728" width="9.109375" style="2"/>
    <col min="9729" max="9729" width="38.6640625" style="2" customWidth="1"/>
    <col min="9730" max="9730" width="16" style="2" customWidth="1"/>
    <col min="9731" max="9731" width="14" style="2" bestFit="1" customWidth="1"/>
    <col min="9732" max="9732" width="15.44140625" style="2" bestFit="1" customWidth="1"/>
    <col min="9733" max="9733" width="16.33203125" style="2" customWidth="1"/>
    <col min="9734" max="9735" width="14" style="2" bestFit="1" customWidth="1"/>
    <col min="9736" max="9736" width="15.6640625" style="2" customWidth="1"/>
    <col min="9737" max="9737" width="13.109375" style="2" bestFit="1" customWidth="1"/>
    <col min="9738" max="9738" width="15.44140625" style="2" customWidth="1"/>
    <col min="9739" max="9739" width="14.33203125" style="2" bestFit="1" customWidth="1"/>
    <col min="9740" max="9740" width="14" style="2" bestFit="1" customWidth="1"/>
    <col min="9741" max="9984" width="9.109375" style="2"/>
    <col min="9985" max="9985" width="38.6640625" style="2" customWidth="1"/>
    <col min="9986" max="9986" width="16" style="2" customWidth="1"/>
    <col min="9987" max="9987" width="14" style="2" bestFit="1" customWidth="1"/>
    <col min="9988" max="9988" width="15.44140625" style="2" bestFit="1" customWidth="1"/>
    <col min="9989" max="9989" width="16.33203125" style="2" customWidth="1"/>
    <col min="9990" max="9991" width="14" style="2" bestFit="1" customWidth="1"/>
    <col min="9992" max="9992" width="15.6640625" style="2" customWidth="1"/>
    <col min="9993" max="9993" width="13.109375" style="2" bestFit="1" customWidth="1"/>
    <col min="9994" max="9994" width="15.44140625" style="2" customWidth="1"/>
    <col min="9995" max="9995" width="14.33203125" style="2" bestFit="1" customWidth="1"/>
    <col min="9996" max="9996" width="14" style="2" bestFit="1" customWidth="1"/>
    <col min="9997" max="10240" width="9.109375" style="2"/>
    <col min="10241" max="10241" width="38.6640625" style="2" customWidth="1"/>
    <col min="10242" max="10242" width="16" style="2" customWidth="1"/>
    <col min="10243" max="10243" width="14" style="2" bestFit="1" customWidth="1"/>
    <col min="10244" max="10244" width="15.44140625" style="2" bestFit="1" customWidth="1"/>
    <col min="10245" max="10245" width="16.33203125" style="2" customWidth="1"/>
    <col min="10246" max="10247" width="14" style="2" bestFit="1" customWidth="1"/>
    <col min="10248" max="10248" width="15.6640625" style="2" customWidth="1"/>
    <col min="10249" max="10249" width="13.109375" style="2" bestFit="1" customWidth="1"/>
    <col min="10250" max="10250" width="15.44140625" style="2" customWidth="1"/>
    <col min="10251" max="10251" width="14.33203125" style="2" bestFit="1" customWidth="1"/>
    <col min="10252" max="10252" width="14" style="2" bestFit="1" customWidth="1"/>
    <col min="10253" max="10496" width="9.109375" style="2"/>
    <col min="10497" max="10497" width="38.6640625" style="2" customWidth="1"/>
    <col min="10498" max="10498" width="16" style="2" customWidth="1"/>
    <col min="10499" max="10499" width="14" style="2" bestFit="1" customWidth="1"/>
    <col min="10500" max="10500" width="15.44140625" style="2" bestFit="1" customWidth="1"/>
    <col min="10501" max="10501" width="16.33203125" style="2" customWidth="1"/>
    <col min="10502" max="10503" width="14" style="2" bestFit="1" customWidth="1"/>
    <col min="10504" max="10504" width="15.6640625" style="2" customWidth="1"/>
    <col min="10505" max="10505" width="13.109375" style="2" bestFit="1" customWidth="1"/>
    <col min="10506" max="10506" width="15.44140625" style="2" customWidth="1"/>
    <col min="10507" max="10507" width="14.33203125" style="2" bestFit="1" customWidth="1"/>
    <col min="10508" max="10508" width="14" style="2" bestFit="1" customWidth="1"/>
    <col min="10509" max="10752" width="9.109375" style="2"/>
    <col min="10753" max="10753" width="38.6640625" style="2" customWidth="1"/>
    <col min="10754" max="10754" width="16" style="2" customWidth="1"/>
    <col min="10755" max="10755" width="14" style="2" bestFit="1" customWidth="1"/>
    <col min="10756" max="10756" width="15.44140625" style="2" bestFit="1" customWidth="1"/>
    <col min="10757" max="10757" width="16.33203125" style="2" customWidth="1"/>
    <col min="10758" max="10759" width="14" style="2" bestFit="1" customWidth="1"/>
    <col min="10760" max="10760" width="15.6640625" style="2" customWidth="1"/>
    <col min="10761" max="10761" width="13.109375" style="2" bestFit="1" customWidth="1"/>
    <col min="10762" max="10762" width="15.44140625" style="2" customWidth="1"/>
    <col min="10763" max="10763" width="14.33203125" style="2" bestFit="1" customWidth="1"/>
    <col min="10764" max="10764" width="14" style="2" bestFit="1" customWidth="1"/>
    <col min="10765" max="11008" width="9.109375" style="2"/>
    <col min="11009" max="11009" width="38.6640625" style="2" customWidth="1"/>
    <col min="11010" max="11010" width="16" style="2" customWidth="1"/>
    <col min="11011" max="11011" width="14" style="2" bestFit="1" customWidth="1"/>
    <col min="11012" max="11012" width="15.44140625" style="2" bestFit="1" customWidth="1"/>
    <col min="11013" max="11013" width="16.33203125" style="2" customWidth="1"/>
    <col min="11014" max="11015" width="14" style="2" bestFit="1" customWidth="1"/>
    <col min="11016" max="11016" width="15.6640625" style="2" customWidth="1"/>
    <col min="11017" max="11017" width="13.109375" style="2" bestFit="1" customWidth="1"/>
    <col min="11018" max="11018" width="15.44140625" style="2" customWidth="1"/>
    <col min="11019" max="11019" width="14.33203125" style="2" bestFit="1" customWidth="1"/>
    <col min="11020" max="11020" width="14" style="2" bestFit="1" customWidth="1"/>
    <col min="11021" max="11264" width="9.109375" style="2"/>
    <col min="11265" max="11265" width="38.6640625" style="2" customWidth="1"/>
    <col min="11266" max="11266" width="16" style="2" customWidth="1"/>
    <col min="11267" max="11267" width="14" style="2" bestFit="1" customWidth="1"/>
    <col min="11268" max="11268" width="15.44140625" style="2" bestFit="1" customWidth="1"/>
    <col min="11269" max="11269" width="16.33203125" style="2" customWidth="1"/>
    <col min="11270" max="11271" width="14" style="2" bestFit="1" customWidth="1"/>
    <col min="11272" max="11272" width="15.6640625" style="2" customWidth="1"/>
    <col min="11273" max="11273" width="13.109375" style="2" bestFit="1" customWidth="1"/>
    <col min="11274" max="11274" width="15.44140625" style="2" customWidth="1"/>
    <col min="11275" max="11275" width="14.33203125" style="2" bestFit="1" customWidth="1"/>
    <col min="11276" max="11276" width="14" style="2" bestFit="1" customWidth="1"/>
    <col min="11277" max="11520" width="9.109375" style="2"/>
    <col min="11521" max="11521" width="38.6640625" style="2" customWidth="1"/>
    <col min="11522" max="11522" width="16" style="2" customWidth="1"/>
    <col min="11523" max="11523" width="14" style="2" bestFit="1" customWidth="1"/>
    <col min="11524" max="11524" width="15.44140625" style="2" bestFit="1" customWidth="1"/>
    <col min="11525" max="11525" width="16.33203125" style="2" customWidth="1"/>
    <col min="11526" max="11527" width="14" style="2" bestFit="1" customWidth="1"/>
    <col min="11528" max="11528" width="15.6640625" style="2" customWidth="1"/>
    <col min="11529" max="11529" width="13.109375" style="2" bestFit="1" customWidth="1"/>
    <col min="11530" max="11530" width="15.44140625" style="2" customWidth="1"/>
    <col min="11531" max="11531" width="14.33203125" style="2" bestFit="1" customWidth="1"/>
    <col min="11532" max="11532" width="14" style="2" bestFit="1" customWidth="1"/>
    <col min="11533" max="11776" width="9.109375" style="2"/>
    <col min="11777" max="11777" width="38.6640625" style="2" customWidth="1"/>
    <col min="11778" max="11778" width="16" style="2" customWidth="1"/>
    <col min="11779" max="11779" width="14" style="2" bestFit="1" customWidth="1"/>
    <col min="11780" max="11780" width="15.44140625" style="2" bestFit="1" customWidth="1"/>
    <col min="11781" max="11781" width="16.33203125" style="2" customWidth="1"/>
    <col min="11782" max="11783" width="14" style="2" bestFit="1" customWidth="1"/>
    <col min="11784" max="11784" width="15.6640625" style="2" customWidth="1"/>
    <col min="11785" max="11785" width="13.109375" style="2" bestFit="1" customWidth="1"/>
    <col min="11786" max="11786" width="15.44140625" style="2" customWidth="1"/>
    <col min="11787" max="11787" width="14.33203125" style="2" bestFit="1" customWidth="1"/>
    <col min="11788" max="11788" width="14" style="2" bestFit="1" customWidth="1"/>
    <col min="11789" max="12032" width="9.109375" style="2"/>
    <col min="12033" max="12033" width="38.6640625" style="2" customWidth="1"/>
    <col min="12034" max="12034" width="16" style="2" customWidth="1"/>
    <col min="12035" max="12035" width="14" style="2" bestFit="1" customWidth="1"/>
    <col min="12036" max="12036" width="15.44140625" style="2" bestFit="1" customWidth="1"/>
    <col min="12037" max="12037" width="16.33203125" style="2" customWidth="1"/>
    <col min="12038" max="12039" width="14" style="2" bestFit="1" customWidth="1"/>
    <col min="12040" max="12040" width="15.6640625" style="2" customWidth="1"/>
    <col min="12041" max="12041" width="13.109375" style="2" bestFit="1" customWidth="1"/>
    <col min="12042" max="12042" width="15.44140625" style="2" customWidth="1"/>
    <col min="12043" max="12043" width="14.33203125" style="2" bestFit="1" customWidth="1"/>
    <col min="12044" max="12044" width="14" style="2" bestFit="1" customWidth="1"/>
    <col min="12045" max="12288" width="9.109375" style="2"/>
    <col min="12289" max="12289" width="38.6640625" style="2" customWidth="1"/>
    <col min="12290" max="12290" width="16" style="2" customWidth="1"/>
    <col min="12291" max="12291" width="14" style="2" bestFit="1" customWidth="1"/>
    <col min="12292" max="12292" width="15.44140625" style="2" bestFit="1" customWidth="1"/>
    <col min="12293" max="12293" width="16.33203125" style="2" customWidth="1"/>
    <col min="12294" max="12295" width="14" style="2" bestFit="1" customWidth="1"/>
    <col min="12296" max="12296" width="15.6640625" style="2" customWidth="1"/>
    <col min="12297" max="12297" width="13.109375" style="2" bestFit="1" customWidth="1"/>
    <col min="12298" max="12298" width="15.44140625" style="2" customWidth="1"/>
    <col min="12299" max="12299" width="14.33203125" style="2" bestFit="1" customWidth="1"/>
    <col min="12300" max="12300" width="14" style="2" bestFit="1" customWidth="1"/>
    <col min="12301" max="12544" width="9.109375" style="2"/>
    <col min="12545" max="12545" width="38.6640625" style="2" customWidth="1"/>
    <col min="12546" max="12546" width="16" style="2" customWidth="1"/>
    <col min="12547" max="12547" width="14" style="2" bestFit="1" customWidth="1"/>
    <col min="12548" max="12548" width="15.44140625" style="2" bestFit="1" customWidth="1"/>
    <col min="12549" max="12549" width="16.33203125" style="2" customWidth="1"/>
    <col min="12550" max="12551" width="14" style="2" bestFit="1" customWidth="1"/>
    <col min="12552" max="12552" width="15.6640625" style="2" customWidth="1"/>
    <col min="12553" max="12553" width="13.109375" style="2" bestFit="1" customWidth="1"/>
    <col min="12554" max="12554" width="15.44140625" style="2" customWidth="1"/>
    <col min="12555" max="12555" width="14.33203125" style="2" bestFit="1" customWidth="1"/>
    <col min="12556" max="12556" width="14" style="2" bestFit="1" customWidth="1"/>
    <col min="12557" max="12800" width="9.109375" style="2"/>
    <col min="12801" max="12801" width="38.6640625" style="2" customWidth="1"/>
    <col min="12802" max="12802" width="16" style="2" customWidth="1"/>
    <col min="12803" max="12803" width="14" style="2" bestFit="1" customWidth="1"/>
    <col min="12804" max="12804" width="15.44140625" style="2" bestFit="1" customWidth="1"/>
    <col min="12805" max="12805" width="16.33203125" style="2" customWidth="1"/>
    <col min="12806" max="12807" width="14" style="2" bestFit="1" customWidth="1"/>
    <col min="12808" max="12808" width="15.6640625" style="2" customWidth="1"/>
    <col min="12809" max="12809" width="13.109375" style="2" bestFit="1" customWidth="1"/>
    <col min="12810" max="12810" width="15.44140625" style="2" customWidth="1"/>
    <col min="12811" max="12811" width="14.33203125" style="2" bestFit="1" customWidth="1"/>
    <col min="12812" max="12812" width="14" style="2" bestFit="1" customWidth="1"/>
    <col min="12813" max="13056" width="9.109375" style="2"/>
    <col min="13057" max="13057" width="38.6640625" style="2" customWidth="1"/>
    <col min="13058" max="13058" width="16" style="2" customWidth="1"/>
    <col min="13059" max="13059" width="14" style="2" bestFit="1" customWidth="1"/>
    <col min="13060" max="13060" width="15.44140625" style="2" bestFit="1" customWidth="1"/>
    <col min="13061" max="13061" width="16.33203125" style="2" customWidth="1"/>
    <col min="13062" max="13063" width="14" style="2" bestFit="1" customWidth="1"/>
    <col min="13064" max="13064" width="15.6640625" style="2" customWidth="1"/>
    <col min="13065" max="13065" width="13.109375" style="2" bestFit="1" customWidth="1"/>
    <col min="13066" max="13066" width="15.44140625" style="2" customWidth="1"/>
    <col min="13067" max="13067" width="14.33203125" style="2" bestFit="1" customWidth="1"/>
    <col min="13068" max="13068" width="14" style="2" bestFit="1" customWidth="1"/>
    <col min="13069" max="13312" width="9.109375" style="2"/>
    <col min="13313" max="13313" width="38.6640625" style="2" customWidth="1"/>
    <col min="13314" max="13314" width="16" style="2" customWidth="1"/>
    <col min="13315" max="13315" width="14" style="2" bestFit="1" customWidth="1"/>
    <col min="13316" max="13316" width="15.44140625" style="2" bestFit="1" customWidth="1"/>
    <col min="13317" max="13317" width="16.33203125" style="2" customWidth="1"/>
    <col min="13318" max="13319" width="14" style="2" bestFit="1" customWidth="1"/>
    <col min="13320" max="13320" width="15.6640625" style="2" customWidth="1"/>
    <col min="13321" max="13321" width="13.109375" style="2" bestFit="1" customWidth="1"/>
    <col min="13322" max="13322" width="15.44140625" style="2" customWidth="1"/>
    <col min="13323" max="13323" width="14.33203125" style="2" bestFit="1" customWidth="1"/>
    <col min="13324" max="13324" width="14" style="2" bestFit="1" customWidth="1"/>
    <col min="13325" max="13568" width="9.109375" style="2"/>
    <col min="13569" max="13569" width="38.6640625" style="2" customWidth="1"/>
    <col min="13570" max="13570" width="16" style="2" customWidth="1"/>
    <col min="13571" max="13571" width="14" style="2" bestFit="1" customWidth="1"/>
    <col min="13572" max="13572" width="15.44140625" style="2" bestFit="1" customWidth="1"/>
    <col min="13573" max="13573" width="16.33203125" style="2" customWidth="1"/>
    <col min="13574" max="13575" width="14" style="2" bestFit="1" customWidth="1"/>
    <col min="13576" max="13576" width="15.6640625" style="2" customWidth="1"/>
    <col min="13577" max="13577" width="13.109375" style="2" bestFit="1" customWidth="1"/>
    <col min="13578" max="13578" width="15.44140625" style="2" customWidth="1"/>
    <col min="13579" max="13579" width="14.33203125" style="2" bestFit="1" customWidth="1"/>
    <col min="13580" max="13580" width="14" style="2" bestFit="1" customWidth="1"/>
    <col min="13581" max="13824" width="9.109375" style="2"/>
    <col min="13825" max="13825" width="38.6640625" style="2" customWidth="1"/>
    <col min="13826" max="13826" width="16" style="2" customWidth="1"/>
    <col min="13827" max="13827" width="14" style="2" bestFit="1" customWidth="1"/>
    <col min="13828" max="13828" width="15.44140625" style="2" bestFit="1" customWidth="1"/>
    <col min="13829" max="13829" width="16.33203125" style="2" customWidth="1"/>
    <col min="13830" max="13831" width="14" style="2" bestFit="1" customWidth="1"/>
    <col min="13832" max="13832" width="15.6640625" style="2" customWidth="1"/>
    <col min="13833" max="13833" width="13.109375" style="2" bestFit="1" customWidth="1"/>
    <col min="13834" max="13834" width="15.44140625" style="2" customWidth="1"/>
    <col min="13835" max="13835" width="14.33203125" style="2" bestFit="1" customWidth="1"/>
    <col min="13836" max="13836" width="14" style="2" bestFit="1" customWidth="1"/>
    <col min="13837" max="14080" width="9.109375" style="2"/>
    <col min="14081" max="14081" width="38.6640625" style="2" customWidth="1"/>
    <col min="14082" max="14082" width="16" style="2" customWidth="1"/>
    <col min="14083" max="14083" width="14" style="2" bestFit="1" customWidth="1"/>
    <col min="14084" max="14084" width="15.44140625" style="2" bestFit="1" customWidth="1"/>
    <col min="14085" max="14085" width="16.33203125" style="2" customWidth="1"/>
    <col min="14086" max="14087" width="14" style="2" bestFit="1" customWidth="1"/>
    <col min="14088" max="14088" width="15.6640625" style="2" customWidth="1"/>
    <col min="14089" max="14089" width="13.109375" style="2" bestFit="1" customWidth="1"/>
    <col min="14090" max="14090" width="15.44140625" style="2" customWidth="1"/>
    <col min="14091" max="14091" width="14.33203125" style="2" bestFit="1" customWidth="1"/>
    <col min="14092" max="14092" width="14" style="2" bestFit="1" customWidth="1"/>
    <col min="14093" max="14336" width="9.109375" style="2"/>
    <col min="14337" max="14337" width="38.6640625" style="2" customWidth="1"/>
    <col min="14338" max="14338" width="16" style="2" customWidth="1"/>
    <col min="14339" max="14339" width="14" style="2" bestFit="1" customWidth="1"/>
    <col min="14340" max="14340" width="15.44140625" style="2" bestFit="1" customWidth="1"/>
    <col min="14341" max="14341" width="16.33203125" style="2" customWidth="1"/>
    <col min="14342" max="14343" width="14" style="2" bestFit="1" customWidth="1"/>
    <col min="14344" max="14344" width="15.6640625" style="2" customWidth="1"/>
    <col min="14345" max="14345" width="13.109375" style="2" bestFit="1" customWidth="1"/>
    <col min="14346" max="14346" width="15.44140625" style="2" customWidth="1"/>
    <col min="14347" max="14347" width="14.33203125" style="2" bestFit="1" customWidth="1"/>
    <col min="14348" max="14348" width="14" style="2" bestFit="1" customWidth="1"/>
    <col min="14349" max="14592" width="9.109375" style="2"/>
    <col min="14593" max="14593" width="38.6640625" style="2" customWidth="1"/>
    <col min="14594" max="14594" width="16" style="2" customWidth="1"/>
    <col min="14595" max="14595" width="14" style="2" bestFit="1" customWidth="1"/>
    <col min="14596" max="14596" width="15.44140625" style="2" bestFit="1" customWidth="1"/>
    <col min="14597" max="14597" width="16.33203125" style="2" customWidth="1"/>
    <col min="14598" max="14599" width="14" style="2" bestFit="1" customWidth="1"/>
    <col min="14600" max="14600" width="15.6640625" style="2" customWidth="1"/>
    <col min="14601" max="14601" width="13.109375" style="2" bestFit="1" customWidth="1"/>
    <col min="14602" max="14602" width="15.44140625" style="2" customWidth="1"/>
    <col min="14603" max="14603" width="14.33203125" style="2" bestFit="1" customWidth="1"/>
    <col min="14604" max="14604" width="14" style="2" bestFit="1" customWidth="1"/>
    <col min="14605" max="14848" width="9.109375" style="2"/>
    <col min="14849" max="14849" width="38.6640625" style="2" customWidth="1"/>
    <col min="14850" max="14850" width="16" style="2" customWidth="1"/>
    <col min="14851" max="14851" width="14" style="2" bestFit="1" customWidth="1"/>
    <col min="14852" max="14852" width="15.44140625" style="2" bestFit="1" customWidth="1"/>
    <col min="14853" max="14853" width="16.33203125" style="2" customWidth="1"/>
    <col min="14854" max="14855" width="14" style="2" bestFit="1" customWidth="1"/>
    <col min="14856" max="14856" width="15.6640625" style="2" customWidth="1"/>
    <col min="14857" max="14857" width="13.109375" style="2" bestFit="1" customWidth="1"/>
    <col min="14858" max="14858" width="15.44140625" style="2" customWidth="1"/>
    <col min="14859" max="14859" width="14.33203125" style="2" bestFit="1" customWidth="1"/>
    <col min="14860" max="14860" width="14" style="2" bestFit="1" customWidth="1"/>
    <col min="14861" max="15104" width="9.109375" style="2"/>
    <col min="15105" max="15105" width="38.6640625" style="2" customWidth="1"/>
    <col min="15106" max="15106" width="16" style="2" customWidth="1"/>
    <col min="15107" max="15107" width="14" style="2" bestFit="1" customWidth="1"/>
    <col min="15108" max="15108" width="15.44140625" style="2" bestFit="1" customWidth="1"/>
    <col min="15109" max="15109" width="16.33203125" style="2" customWidth="1"/>
    <col min="15110" max="15111" width="14" style="2" bestFit="1" customWidth="1"/>
    <col min="15112" max="15112" width="15.6640625" style="2" customWidth="1"/>
    <col min="15113" max="15113" width="13.109375" style="2" bestFit="1" customWidth="1"/>
    <col min="15114" max="15114" width="15.44140625" style="2" customWidth="1"/>
    <col min="15115" max="15115" width="14.33203125" style="2" bestFit="1" customWidth="1"/>
    <col min="15116" max="15116" width="14" style="2" bestFit="1" customWidth="1"/>
    <col min="15117" max="15360" width="9.109375" style="2"/>
    <col min="15361" max="15361" width="38.6640625" style="2" customWidth="1"/>
    <col min="15362" max="15362" width="16" style="2" customWidth="1"/>
    <col min="15363" max="15363" width="14" style="2" bestFit="1" customWidth="1"/>
    <col min="15364" max="15364" width="15.44140625" style="2" bestFit="1" customWidth="1"/>
    <col min="15365" max="15365" width="16.33203125" style="2" customWidth="1"/>
    <col min="15366" max="15367" width="14" style="2" bestFit="1" customWidth="1"/>
    <col min="15368" max="15368" width="15.6640625" style="2" customWidth="1"/>
    <col min="15369" max="15369" width="13.109375" style="2" bestFit="1" customWidth="1"/>
    <col min="15370" max="15370" width="15.44140625" style="2" customWidth="1"/>
    <col min="15371" max="15371" width="14.33203125" style="2" bestFit="1" customWidth="1"/>
    <col min="15372" max="15372" width="14" style="2" bestFit="1" customWidth="1"/>
    <col min="15373" max="15616" width="9.109375" style="2"/>
    <col min="15617" max="15617" width="38.6640625" style="2" customWidth="1"/>
    <col min="15618" max="15618" width="16" style="2" customWidth="1"/>
    <col min="15619" max="15619" width="14" style="2" bestFit="1" customWidth="1"/>
    <col min="15620" max="15620" width="15.44140625" style="2" bestFit="1" customWidth="1"/>
    <col min="15621" max="15621" width="16.33203125" style="2" customWidth="1"/>
    <col min="15622" max="15623" width="14" style="2" bestFit="1" customWidth="1"/>
    <col min="15624" max="15624" width="15.6640625" style="2" customWidth="1"/>
    <col min="15625" max="15625" width="13.109375" style="2" bestFit="1" customWidth="1"/>
    <col min="15626" max="15626" width="15.44140625" style="2" customWidth="1"/>
    <col min="15627" max="15627" width="14.33203125" style="2" bestFit="1" customWidth="1"/>
    <col min="15628" max="15628" width="14" style="2" bestFit="1" customWidth="1"/>
    <col min="15629" max="15872" width="9.109375" style="2"/>
    <col min="15873" max="15873" width="38.6640625" style="2" customWidth="1"/>
    <col min="15874" max="15874" width="16" style="2" customWidth="1"/>
    <col min="15875" max="15875" width="14" style="2" bestFit="1" customWidth="1"/>
    <col min="15876" max="15876" width="15.44140625" style="2" bestFit="1" customWidth="1"/>
    <col min="15877" max="15877" width="16.33203125" style="2" customWidth="1"/>
    <col min="15878" max="15879" width="14" style="2" bestFit="1" customWidth="1"/>
    <col min="15880" max="15880" width="15.6640625" style="2" customWidth="1"/>
    <col min="15881" max="15881" width="13.109375" style="2" bestFit="1" customWidth="1"/>
    <col min="15882" max="15882" width="15.44140625" style="2" customWidth="1"/>
    <col min="15883" max="15883" width="14.33203125" style="2" bestFit="1" customWidth="1"/>
    <col min="15884" max="15884" width="14" style="2" bestFit="1" customWidth="1"/>
    <col min="15885" max="16128" width="9.109375" style="2"/>
    <col min="16129" max="16129" width="38.6640625" style="2" customWidth="1"/>
    <col min="16130" max="16130" width="16" style="2" customWidth="1"/>
    <col min="16131" max="16131" width="14" style="2" bestFit="1" customWidth="1"/>
    <col min="16132" max="16132" width="15.44140625" style="2" bestFit="1" customWidth="1"/>
    <col min="16133" max="16133" width="16.33203125" style="2" customWidth="1"/>
    <col min="16134" max="16135" width="14" style="2" bestFit="1" customWidth="1"/>
    <col min="16136" max="16136" width="15.6640625" style="2" customWidth="1"/>
    <col min="16137" max="16137" width="13.109375" style="2" bestFit="1" customWidth="1"/>
    <col min="16138" max="16138" width="15.44140625" style="2" customWidth="1"/>
    <col min="16139" max="16139" width="14.33203125" style="2" bestFit="1" customWidth="1"/>
    <col min="16140" max="16140" width="14" style="2" bestFit="1" customWidth="1"/>
    <col min="16141" max="16384" width="9.109375" style="2"/>
  </cols>
  <sheetData>
    <row r="1" spans="1:12">
      <c r="A1" s="94" t="s">
        <v>851</v>
      </c>
      <c r="B1" s="95"/>
      <c r="C1" s="95"/>
      <c r="D1" s="95"/>
      <c r="E1" s="96" t="s">
        <v>852</v>
      </c>
      <c r="F1" s="97"/>
      <c r="G1" s="98"/>
      <c r="H1" s="99"/>
      <c r="I1" s="95"/>
      <c r="J1" s="94" t="s">
        <v>853</v>
      </c>
      <c r="K1" s="99"/>
      <c r="L1" s="95"/>
    </row>
    <row r="2" spans="1:12">
      <c r="A2" s="100"/>
      <c r="B2" s="100"/>
      <c r="C2" s="100"/>
      <c r="D2" s="100"/>
      <c r="E2" s="100"/>
      <c r="F2" s="100"/>
      <c r="G2" s="100"/>
      <c r="H2" s="100"/>
      <c r="I2" s="100"/>
      <c r="J2" s="100"/>
      <c r="K2" s="100"/>
      <c r="L2" s="101"/>
    </row>
    <row r="3" spans="1:12">
      <c r="A3" s="102" t="s">
        <v>854</v>
      </c>
      <c r="B3" s="103"/>
      <c r="C3" s="104"/>
      <c r="D3" s="100"/>
      <c r="E3" s="105"/>
      <c r="F3" s="106"/>
      <c r="G3" s="106"/>
      <c r="H3" s="107"/>
      <c r="I3" s="100"/>
      <c r="J3" s="100"/>
      <c r="K3" s="100"/>
      <c r="L3" s="101"/>
    </row>
    <row r="4" spans="1:12">
      <c r="A4" s="102"/>
      <c r="B4" s="102"/>
      <c r="C4" s="102"/>
      <c r="D4" s="100"/>
      <c r="E4" s="100" t="s">
        <v>855</v>
      </c>
      <c r="F4" s="100"/>
      <c r="G4" s="100"/>
      <c r="H4" s="100" t="s">
        <v>856</v>
      </c>
      <c r="I4" s="100"/>
      <c r="J4" s="100"/>
      <c r="K4" s="100"/>
      <c r="L4" s="101"/>
    </row>
    <row r="5" spans="1:12">
      <c r="A5" s="102"/>
      <c r="B5" s="102"/>
      <c r="C5" s="102"/>
      <c r="D5" s="100"/>
      <c r="E5" s="102" t="s">
        <v>857</v>
      </c>
      <c r="F5" s="100"/>
      <c r="G5" s="100"/>
      <c r="H5" s="102" t="s">
        <v>858</v>
      </c>
      <c r="I5" s="100"/>
      <c r="J5" s="100"/>
      <c r="K5" s="100"/>
      <c r="L5" s="101"/>
    </row>
    <row r="6" spans="1:12" ht="15.6">
      <c r="A6" s="102" t="s">
        <v>859</v>
      </c>
      <c r="B6" s="103"/>
      <c r="C6" s="104"/>
      <c r="D6" s="100"/>
      <c r="E6" s="74" t="s">
        <v>860</v>
      </c>
      <c r="F6" s="108"/>
      <c r="G6" s="100"/>
      <c r="H6" s="102" t="s">
        <v>861</v>
      </c>
      <c r="I6" s="100"/>
      <c r="J6" s="100"/>
      <c r="K6" s="100"/>
      <c r="L6" s="101"/>
    </row>
    <row r="7" spans="1:12" ht="15.6">
      <c r="A7" s="102"/>
      <c r="B7" s="102"/>
      <c r="C7" s="102"/>
      <c r="D7" s="100"/>
      <c r="E7" s="74" t="s">
        <v>862</v>
      </c>
      <c r="F7" s="108"/>
      <c r="G7" s="100"/>
      <c r="H7" s="100"/>
      <c r="I7" s="100"/>
      <c r="J7" s="100"/>
      <c r="K7" s="100"/>
      <c r="L7" s="101"/>
    </row>
    <row r="8" spans="1:12" ht="15.6">
      <c r="A8" s="102"/>
      <c r="B8" s="102"/>
      <c r="C8" s="102"/>
      <c r="D8" s="100"/>
      <c r="E8" s="74" t="s">
        <v>863</v>
      </c>
      <c r="F8" s="109"/>
      <c r="G8" s="100"/>
      <c r="H8" s="100"/>
      <c r="I8" s="100"/>
      <c r="J8" s="100"/>
      <c r="K8" s="100"/>
      <c r="L8" s="101"/>
    </row>
    <row r="9" spans="1:12">
      <c r="A9" s="102"/>
      <c r="B9" s="102"/>
      <c r="C9" s="102"/>
      <c r="D9" s="100"/>
      <c r="G9" s="100"/>
      <c r="H9" s="100"/>
      <c r="I9" s="100"/>
      <c r="J9" s="100"/>
      <c r="K9" s="100"/>
      <c r="L9" s="101"/>
    </row>
    <row r="10" spans="1:12" ht="13.8">
      <c r="A10" s="102"/>
      <c r="B10" s="102"/>
      <c r="C10" s="102"/>
      <c r="D10" s="100"/>
      <c r="E10" s="110"/>
      <c r="F10" s="109"/>
      <c r="G10" s="100"/>
      <c r="H10" s="100"/>
      <c r="I10" s="100"/>
      <c r="J10" s="100"/>
      <c r="K10" s="100"/>
      <c r="L10" s="101"/>
    </row>
    <row r="11" spans="1:12">
      <c r="A11" s="102" t="s">
        <v>864</v>
      </c>
      <c r="B11" s="103"/>
      <c r="C11" s="104"/>
      <c r="D11" s="100"/>
      <c r="E11" s="111"/>
      <c r="F11" s="112"/>
      <c r="G11" s="100"/>
      <c r="H11" s="100"/>
      <c r="I11" s="100"/>
      <c r="J11" s="100"/>
      <c r="K11" s="100"/>
      <c r="L11" s="101"/>
    </row>
    <row r="12" spans="1:12">
      <c r="A12" s="102"/>
      <c r="B12" s="102"/>
      <c r="C12" s="102"/>
      <c r="D12" s="100"/>
      <c r="E12" s="108"/>
      <c r="F12" s="108"/>
      <c r="G12" s="100"/>
      <c r="H12" s="100"/>
      <c r="I12" s="100"/>
      <c r="J12" s="100"/>
      <c r="K12" s="100"/>
      <c r="L12" s="101"/>
    </row>
    <row r="13" spans="1:12">
      <c r="A13" s="102"/>
      <c r="B13" s="102"/>
      <c r="C13" s="102"/>
      <c r="D13" s="100"/>
      <c r="E13" s="108"/>
      <c r="F13" s="108"/>
      <c r="G13" s="100"/>
      <c r="H13" s="100"/>
      <c r="I13" s="100"/>
      <c r="J13" s="100"/>
      <c r="K13" s="100"/>
      <c r="L13" s="101"/>
    </row>
    <row r="14" spans="1:12">
      <c r="A14" s="3" t="s">
        <v>865</v>
      </c>
      <c r="B14" s="102"/>
      <c r="C14" s="102"/>
      <c r="D14" s="100"/>
      <c r="E14" s="108"/>
      <c r="F14" s="108"/>
      <c r="G14" s="100"/>
      <c r="H14" s="100"/>
      <c r="I14" s="100"/>
      <c r="J14" s="100"/>
      <c r="K14" s="100"/>
      <c r="L14" s="101"/>
    </row>
    <row r="15" spans="1:12">
      <c r="A15" s="100"/>
      <c r="B15" s="102"/>
      <c r="C15" s="102"/>
      <c r="D15" s="100"/>
      <c r="E15" s="108"/>
      <c r="F15" s="108"/>
      <c r="G15" s="100"/>
      <c r="H15" s="100"/>
      <c r="I15" s="100"/>
      <c r="J15" s="100"/>
      <c r="K15" s="100"/>
      <c r="L15" s="101"/>
    </row>
    <row r="16" spans="1:12">
      <c r="A16" s="102"/>
      <c r="B16" s="102"/>
      <c r="C16" s="102"/>
      <c r="D16" s="100"/>
      <c r="E16" s="100"/>
      <c r="F16" s="100"/>
      <c r="G16" s="100"/>
      <c r="H16" s="100"/>
      <c r="I16" s="100"/>
      <c r="J16" s="100"/>
      <c r="K16" s="100"/>
      <c r="L16" s="101"/>
    </row>
    <row r="17" spans="1:12">
      <c r="A17" s="113"/>
      <c r="B17" s="114" t="s">
        <v>866</v>
      </c>
      <c r="C17" s="114"/>
      <c r="D17" s="114" t="s">
        <v>867</v>
      </c>
      <c r="E17" s="114"/>
      <c r="F17" s="114"/>
      <c r="G17" s="114"/>
      <c r="H17" s="115" t="s">
        <v>868</v>
      </c>
      <c r="I17" s="116"/>
      <c r="J17" s="117" t="s">
        <v>869</v>
      </c>
      <c r="K17" s="114"/>
      <c r="L17" s="114" t="s">
        <v>870</v>
      </c>
    </row>
    <row r="18" spans="1:12">
      <c r="A18" s="118"/>
      <c r="B18" s="119" t="s">
        <v>871</v>
      </c>
      <c r="C18" s="119" t="s">
        <v>872</v>
      </c>
      <c r="D18" s="119" t="s">
        <v>869</v>
      </c>
      <c r="E18" s="119" t="s">
        <v>873</v>
      </c>
      <c r="F18" s="119" t="s">
        <v>874</v>
      </c>
      <c r="G18" s="119" t="s">
        <v>875</v>
      </c>
      <c r="H18" s="119" t="s">
        <v>876</v>
      </c>
      <c r="I18" s="120" t="s">
        <v>877</v>
      </c>
      <c r="J18" s="119" t="s">
        <v>878</v>
      </c>
      <c r="K18" s="119" t="s">
        <v>54</v>
      </c>
      <c r="L18" s="119" t="s">
        <v>879</v>
      </c>
    </row>
    <row r="19" spans="1:12">
      <c r="A19" s="118"/>
      <c r="B19" s="119" t="s">
        <v>880</v>
      </c>
      <c r="C19" s="119" t="s">
        <v>880</v>
      </c>
      <c r="D19" s="119" t="s">
        <v>880</v>
      </c>
      <c r="E19" s="119" t="s">
        <v>880</v>
      </c>
      <c r="F19" s="119" t="s">
        <v>880</v>
      </c>
      <c r="G19" s="119" t="s">
        <v>880</v>
      </c>
      <c r="H19" s="119" t="s">
        <v>880</v>
      </c>
      <c r="I19" s="119" t="s">
        <v>880</v>
      </c>
      <c r="J19" s="119" t="s">
        <v>880</v>
      </c>
      <c r="K19" s="119" t="s">
        <v>880</v>
      </c>
      <c r="L19" s="119" t="s">
        <v>880</v>
      </c>
    </row>
    <row r="20" spans="1:12">
      <c r="A20" s="121" t="s">
        <v>881</v>
      </c>
      <c r="B20" s="122" t="s">
        <v>882</v>
      </c>
      <c r="C20" s="122" t="s">
        <v>882</v>
      </c>
      <c r="D20" s="122" t="s">
        <v>882</v>
      </c>
      <c r="E20" s="122" t="s">
        <v>882</v>
      </c>
      <c r="F20" s="122" t="s">
        <v>882</v>
      </c>
      <c r="G20" s="122" t="s">
        <v>882</v>
      </c>
      <c r="H20" s="122" t="s">
        <v>882</v>
      </c>
      <c r="I20" s="122" t="s">
        <v>882</v>
      </c>
      <c r="J20" s="122" t="s">
        <v>882</v>
      </c>
      <c r="K20" s="122" t="s">
        <v>882</v>
      </c>
      <c r="L20" s="122" t="s">
        <v>882</v>
      </c>
    </row>
    <row r="21" spans="1:12">
      <c r="A21" s="123" t="s">
        <v>883</v>
      </c>
      <c r="B21" s="124"/>
      <c r="C21" s="124" t="e">
        <f>#REF!</f>
        <v>#REF!</v>
      </c>
      <c r="D21" s="124" t="e">
        <f>#REF!</f>
        <v>#REF!</v>
      </c>
      <c r="E21" s="124"/>
      <c r="F21" s="124"/>
      <c r="G21" s="124"/>
      <c r="H21" s="124"/>
      <c r="I21" s="124"/>
      <c r="J21" s="124"/>
      <c r="K21" s="124"/>
      <c r="L21" s="124"/>
    </row>
    <row r="22" spans="1:12">
      <c r="A22" s="125" t="s">
        <v>884</v>
      </c>
      <c r="B22" s="126"/>
      <c r="C22" s="124" t="e">
        <f>#REF!</f>
        <v>#REF!</v>
      </c>
      <c r="D22" s="124" t="e">
        <f>#REF!</f>
        <v>#REF!</v>
      </c>
      <c r="E22" s="124"/>
      <c r="F22" s="124"/>
      <c r="G22" s="124"/>
      <c r="H22" s="124"/>
      <c r="I22" s="124"/>
      <c r="J22" s="127"/>
      <c r="K22" s="127"/>
      <c r="L22" s="127"/>
    </row>
    <row r="23" spans="1:12">
      <c r="A23" s="125" t="s">
        <v>885</v>
      </c>
      <c r="B23" s="124"/>
      <c r="C23" s="124" t="e">
        <f>#REF!</f>
        <v>#REF!</v>
      </c>
      <c r="D23" s="124" t="e">
        <f>#REF!</f>
        <v>#REF!</v>
      </c>
      <c r="E23" s="124"/>
      <c r="F23" s="124"/>
      <c r="G23" s="124"/>
      <c r="H23" s="124"/>
      <c r="I23" s="124"/>
      <c r="J23" s="127"/>
      <c r="K23" s="127"/>
      <c r="L23" s="127"/>
    </row>
    <row r="24" spans="1:12">
      <c r="A24" s="125" t="s">
        <v>886</v>
      </c>
      <c r="B24" s="128" t="str">
        <f>IF(B21&lt;1,"",IF((B22+B23)&gt;=0.25*(B21+B22+B23),"YES","NO"))</f>
        <v/>
      </c>
      <c r="C24" s="128" t="e">
        <f>IF(C21&lt;1,"",IF((C22+C23)&gt;=0.1*(C21+C22+C23),"YES","NO"))</f>
        <v>#REF!</v>
      </c>
      <c r="D24" s="128" t="e">
        <f>IF(D21&lt;1,"",IF((D22+D23)&gt;=0.1*(D21+D22+D23),"YES","NO"))</f>
        <v>#REF!</v>
      </c>
      <c r="E24" s="128" t="str">
        <f>IF(E21&lt;1,"",IF((E22+E23)&gt;=0.1*(E21+E22+E23),"YES","NO"))</f>
        <v/>
      </c>
      <c r="F24" s="128" t="str">
        <f>IF(F21&lt;1,"",IF((F22+F23)&gt;=0.1*(F21+F22+F23),"YES","NO"))</f>
        <v/>
      </c>
      <c r="G24" s="128" t="str">
        <f>IF(G21&lt;1,"",IF((G22+G23)&gt;=0.25*(G21+G22+G23),"YES","NO"))</f>
        <v/>
      </c>
      <c r="H24" s="128" t="str">
        <f>IF(H21&lt;1,"",IF((H22+H23)&gt;=0.1*(H21+H22+H23),"YES","NO"))</f>
        <v/>
      </c>
      <c r="I24" s="128" t="str">
        <f>IF(I21&lt;1,"",IF((I22+I23)&gt;=0.1*(I21+I22+I23),"YES","NO"))</f>
        <v/>
      </c>
      <c r="J24" s="129"/>
      <c r="K24" s="129"/>
      <c r="L24" s="129"/>
    </row>
    <row r="25" spans="1:12">
      <c r="A25" s="125" t="s">
        <v>887</v>
      </c>
      <c r="B25" s="124"/>
      <c r="C25" s="124" t="e">
        <f>#REF!</f>
        <v>#REF!</v>
      </c>
      <c r="D25" s="124" t="e">
        <f>#REF!</f>
        <v>#REF!</v>
      </c>
      <c r="E25" s="124"/>
      <c r="F25" s="124"/>
      <c r="G25" s="124"/>
      <c r="H25" s="124"/>
      <c r="I25" s="130"/>
      <c r="J25" s="124"/>
      <c r="K25" s="124"/>
      <c r="L25" s="129"/>
    </row>
    <row r="26" spans="1:12">
      <c r="A26" s="125" t="s">
        <v>888</v>
      </c>
      <c r="B26" s="124"/>
      <c r="C26" s="124" t="e">
        <f>#REF!</f>
        <v>#REF!</v>
      </c>
      <c r="D26" s="124" t="e">
        <f>#REF!</f>
        <v>#REF!</v>
      </c>
      <c r="E26" s="124"/>
      <c r="F26" s="124"/>
      <c r="G26" s="124"/>
      <c r="H26" s="124"/>
      <c r="I26" s="130"/>
      <c r="J26" s="124"/>
      <c r="K26" s="124"/>
      <c r="L26" s="129"/>
    </row>
    <row r="27" spans="1:12">
      <c r="A27" s="125" t="s">
        <v>889</v>
      </c>
      <c r="B27" s="124"/>
      <c r="C27" s="124" t="e">
        <f>#REF!</f>
        <v>#REF!</v>
      </c>
      <c r="D27" s="124" t="e">
        <f>#REF!</f>
        <v>#REF!</v>
      </c>
      <c r="E27" s="124"/>
      <c r="F27" s="124"/>
      <c r="G27" s="124"/>
      <c r="H27" s="130"/>
      <c r="I27" s="130"/>
      <c r="J27" s="130"/>
      <c r="K27" s="124"/>
      <c r="L27" s="129"/>
    </row>
    <row r="28" spans="1:12">
      <c r="A28" s="125" t="s">
        <v>890</v>
      </c>
      <c r="B28" s="124"/>
      <c r="C28" s="124" t="e">
        <f>#REF!</f>
        <v>#REF!</v>
      </c>
      <c r="D28" s="124" t="e">
        <f>#REF!</f>
        <v>#REF!</v>
      </c>
      <c r="E28" s="124"/>
      <c r="F28" s="124"/>
      <c r="G28" s="124"/>
      <c r="H28" s="124"/>
      <c r="I28" s="124"/>
      <c r="J28" s="124"/>
      <c r="K28" s="124"/>
      <c r="L28" s="129"/>
    </row>
    <row r="29" spans="1:12">
      <c r="A29" s="125" t="s">
        <v>891</v>
      </c>
      <c r="B29" s="124"/>
      <c r="C29" s="124" t="e">
        <f>#REF!</f>
        <v>#REF!</v>
      </c>
      <c r="D29" s="124" t="e">
        <f>#REF!</f>
        <v>#REF!</v>
      </c>
      <c r="E29" s="124"/>
      <c r="F29" s="124"/>
      <c r="G29" s="124"/>
      <c r="H29" s="124"/>
      <c r="I29" s="124"/>
      <c r="J29" s="124"/>
      <c r="K29" s="124"/>
      <c r="L29" s="129"/>
    </row>
    <row r="30" spans="1:12">
      <c r="A30" s="125" t="s">
        <v>129</v>
      </c>
      <c r="B30" s="124"/>
      <c r="C30" s="124" t="e">
        <f>#REF!</f>
        <v>#REF!</v>
      </c>
      <c r="D30" s="124" t="e">
        <f>#REF!</f>
        <v>#REF!</v>
      </c>
      <c r="E30" s="124"/>
      <c r="F30" s="124"/>
      <c r="G30" s="124"/>
      <c r="H30" s="124"/>
      <c r="I30" s="124"/>
      <c r="J30" s="124"/>
      <c r="K30" s="124"/>
      <c r="L30" s="129"/>
    </row>
    <row r="31" spans="1:12">
      <c r="A31" s="125" t="s">
        <v>892</v>
      </c>
      <c r="B31" s="130"/>
      <c r="C31" s="124" t="e">
        <f>#REF!</f>
        <v>#REF!</v>
      </c>
      <c r="D31" s="124" t="e">
        <f>#REF!</f>
        <v>#REF!</v>
      </c>
      <c r="E31" s="124"/>
      <c r="F31" s="124"/>
      <c r="G31" s="124"/>
      <c r="H31" s="124"/>
      <c r="I31" s="124"/>
      <c r="J31" s="124"/>
      <c r="K31" s="124"/>
      <c r="L31" s="129"/>
    </row>
    <row r="32" spans="1:12">
      <c r="A32" s="131" t="s">
        <v>893</v>
      </c>
      <c r="B32" s="132">
        <f t="shared" ref="B32:L32" si="0">SUM(B21:B31)-B28-B30</f>
        <v>0</v>
      </c>
      <c r="C32" s="128" t="e">
        <f t="shared" si="0"/>
        <v>#REF!</v>
      </c>
      <c r="D32" s="128" t="e">
        <f t="shared" si="0"/>
        <v>#REF!</v>
      </c>
      <c r="E32" s="128">
        <f t="shared" si="0"/>
        <v>0</v>
      </c>
      <c r="F32" s="128">
        <f t="shared" si="0"/>
        <v>0</v>
      </c>
      <c r="G32" s="128">
        <f t="shared" si="0"/>
        <v>0</v>
      </c>
      <c r="H32" s="128">
        <f>SUM(H21:H31)-H28-H30</f>
        <v>0</v>
      </c>
      <c r="I32" s="128">
        <f t="shared" si="0"/>
        <v>0</v>
      </c>
      <c r="J32" s="128">
        <f>SUM(J21:J31)-J28-J30</f>
        <v>0</v>
      </c>
      <c r="K32" s="128">
        <f>SUM(K21:K31)-K28-K30</f>
        <v>0</v>
      </c>
      <c r="L32" s="128">
        <f t="shared" si="0"/>
        <v>0</v>
      </c>
    </row>
    <row r="33" spans="1:12">
      <c r="A33" s="95"/>
      <c r="B33" s="95"/>
      <c r="C33" s="95"/>
      <c r="D33" s="95"/>
      <c r="E33" s="95"/>
      <c r="F33" s="95"/>
      <c r="G33" s="95"/>
      <c r="H33" s="95"/>
      <c r="I33" s="95"/>
      <c r="J33" s="95"/>
      <c r="K33" s="95"/>
      <c r="L33" s="95"/>
    </row>
    <row r="34" spans="1:12">
      <c r="A34" s="95"/>
      <c r="B34" s="95"/>
      <c r="C34" s="95"/>
      <c r="D34" s="95"/>
      <c r="E34" s="95"/>
      <c r="F34" s="95"/>
      <c r="G34" s="95"/>
      <c r="H34" s="95"/>
      <c r="I34" s="95"/>
      <c r="J34" s="95"/>
      <c r="K34" s="95"/>
      <c r="L34" s="95"/>
    </row>
    <row r="35" spans="1:12">
      <c r="A35" s="95"/>
      <c r="B35" s="95"/>
      <c r="C35" s="95"/>
      <c r="D35" s="95"/>
      <c r="E35" s="95"/>
      <c r="F35" s="95"/>
      <c r="G35" s="95"/>
      <c r="H35" s="95"/>
      <c r="I35" s="95"/>
      <c r="J35" s="95"/>
      <c r="K35" s="95"/>
      <c r="L35" s="95"/>
    </row>
    <row r="36" spans="1:12">
      <c r="A36" s="100" t="s">
        <v>894</v>
      </c>
      <c r="B36" s="100"/>
      <c r="C36" s="100"/>
      <c r="D36" s="100"/>
      <c r="E36" s="100"/>
      <c r="F36" s="100"/>
      <c r="G36" s="100"/>
      <c r="H36" s="100"/>
      <c r="I36" s="100" t="s">
        <v>895</v>
      </c>
      <c r="J36" s="133"/>
      <c r="K36" s="112"/>
      <c r="L36" s="108"/>
    </row>
    <row r="37" spans="1:12">
      <c r="A37" s="100" t="s">
        <v>896</v>
      </c>
      <c r="B37" s="100"/>
      <c r="C37" s="100"/>
      <c r="D37" s="100"/>
      <c r="E37" s="100"/>
      <c r="F37" s="100"/>
      <c r="G37" s="100" t="s">
        <v>870</v>
      </c>
      <c r="H37" s="100"/>
      <c r="I37" s="100" t="s">
        <v>897</v>
      </c>
      <c r="J37" s="136"/>
      <c r="K37" s="112"/>
      <c r="L37" s="108"/>
    </row>
    <row r="38" spans="1:12">
      <c r="A38" s="100" t="s">
        <v>898</v>
      </c>
      <c r="B38" s="100"/>
      <c r="C38" s="100"/>
      <c r="D38" s="100"/>
      <c r="E38" s="100"/>
      <c r="F38" s="100"/>
      <c r="G38" s="100"/>
      <c r="H38" s="100"/>
      <c r="I38" s="100" t="s">
        <v>899</v>
      </c>
      <c r="J38" s="111"/>
      <c r="K38" s="112"/>
      <c r="L38" s="108"/>
    </row>
    <row r="39" spans="1:12">
      <c r="A39" s="100"/>
      <c r="B39" s="100"/>
      <c r="C39" s="100"/>
      <c r="D39" s="100"/>
      <c r="E39" s="100"/>
      <c r="F39" s="100"/>
      <c r="G39" s="100"/>
      <c r="H39" s="100"/>
      <c r="I39" s="100" t="s">
        <v>0</v>
      </c>
      <c r="J39" s="111"/>
      <c r="K39" s="112"/>
      <c r="L39" s="108"/>
    </row>
    <row r="40" spans="1:12">
      <c r="A40" s="100"/>
      <c r="B40" s="100"/>
      <c r="C40" s="100"/>
      <c r="D40" s="100"/>
      <c r="E40" s="100"/>
      <c r="F40" s="100"/>
      <c r="G40" s="100"/>
      <c r="H40" s="100"/>
      <c r="I40" s="100"/>
      <c r="J40" s="108"/>
      <c r="K40" s="108"/>
      <c r="L40" s="108"/>
    </row>
    <row r="41" spans="1:12">
      <c r="A41" s="100"/>
      <c r="B41" s="100"/>
      <c r="C41" s="100"/>
      <c r="D41" s="100"/>
      <c r="E41" s="100"/>
      <c r="F41" s="100"/>
      <c r="G41" s="100"/>
      <c r="H41" s="100"/>
      <c r="I41" s="100"/>
      <c r="J41" s="108"/>
      <c r="K41" s="108"/>
      <c r="L41" s="108"/>
    </row>
    <row r="42" spans="1:12">
      <c r="A42" s="100"/>
      <c r="B42" s="100"/>
      <c r="C42" s="100"/>
      <c r="D42" s="100"/>
      <c r="E42" s="100"/>
      <c r="F42" s="100"/>
      <c r="G42" s="100"/>
      <c r="H42" s="100"/>
      <c r="I42" s="100"/>
      <c r="J42" s="108"/>
      <c r="K42" s="108"/>
      <c r="L42" s="108"/>
    </row>
    <row r="43" spans="1:12">
      <c r="A43" s="100"/>
      <c r="B43" s="100"/>
      <c r="C43" s="100"/>
      <c r="D43" s="100"/>
      <c r="E43" s="100"/>
      <c r="F43" s="100"/>
      <c r="G43" s="100"/>
      <c r="H43" s="100"/>
      <c r="I43" s="100"/>
      <c r="J43" s="108"/>
      <c r="K43" s="108"/>
      <c r="L43" s="108"/>
    </row>
    <row r="44" spans="1:12">
      <c r="A44" s="100"/>
      <c r="B44" s="100"/>
      <c r="C44" s="100"/>
      <c r="D44" s="100"/>
      <c r="E44" s="100"/>
      <c r="F44" s="100"/>
      <c r="G44" s="100"/>
      <c r="H44" s="100"/>
      <c r="I44" s="100"/>
      <c r="J44" s="108"/>
      <c r="K44" s="108"/>
      <c r="L44" s="108"/>
    </row>
  </sheetData>
  <conditionalFormatting sqref="B18:I18">
    <cfRule type="containsText" dxfId="113" priority="1" operator="containsText" text="NO">
      <formula>NOT(ISERROR(SEARCH("NO",B18)))</formula>
    </cfRule>
  </conditionalFormatting>
  <pageMargins left="0.7" right="0.7" top="0.75" bottom="0.75" header="0.3" footer="0.3"/>
  <pageSetup orientation="portrait" r:id="rId1"/>
  <ignoredErrors>
    <ignoredError sqref="C22:D23 C31:D31 C24:F24 I24:L24 C21:D21 C25:D25 L25 C27:D27 L26:L27 C28:D28 L28 C29:D29 L29 C30:D30 L30 L31 C26:D26" unlockedFormula="1"/>
    <ignoredError sqref="G24" formula="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U158"/>
  <sheetViews>
    <sheetView workbookViewId="0">
      <selection activeCell="E52" sqref="E52"/>
    </sheetView>
  </sheetViews>
  <sheetFormatPr defaultRowHeight="13.2"/>
  <cols>
    <col min="1" max="1" width="33.5546875" bestFit="1" customWidth="1"/>
    <col min="2" max="2" width="13.44140625" customWidth="1"/>
    <col min="3" max="4" width="5.6640625" customWidth="1"/>
    <col min="6" max="7" width="5.6640625" customWidth="1"/>
    <col min="9" max="10" width="5.6640625" customWidth="1"/>
    <col min="12" max="13" width="5.6640625" customWidth="1"/>
    <col min="15" max="16" width="5.6640625" customWidth="1"/>
    <col min="17" max="17" width="9.88671875" bestFit="1" customWidth="1"/>
    <col min="18" max="19" width="5.6640625" customWidth="1"/>
    <col min="20" max="20" width="13.109375" bestFit="1" customWidth="1"/>
    <col min="21" max="21" width="5.6640625" customWidth="1"/>
  </cols>
  <sheetData>
    <row r="1" spans="1:21" s="92" customFormat="1">
      <c r="A1" s="3" t="s">
        <v>900</v>
      </c>
      <c r="C1" s="326" t="str">
        <f ca="1">IF(OR(C2="x",C3="x",F2="x",F3="x",I2="x",I3="x",L2="x",L3="x",O2="x",O3="x",R2="x",R3="x",U2="x",C4="x"),"x","")</f>
        <v>x</v>
      </c>
    </row>
    <row r="2" spans="1:21" s="92" customFormat="1">
      <c r="B2" s="92" t="s">
        <v>901</v>
      </c>
      <c r="C2" s="318" t="str">
        <f ca="1">IF(COUNTIF(C7:C12,"x"),"x","")</f>
        <v/>
      </c>
      <c r="D2" s="234">
        <f ca="1">LOOKUP('180B IIIB'!A2,CAUTAU,Allocations!B4:B6)</f>
        <v>0</v>
      </c>
      <c r="E2" s="92" t="s">
        <v>902</v>
      </c>
      <c r="F2" s="318" t="str">
        <f>IF(COUNTIF(C16:C22,"x"),"x","")</f>
        <v>x</v>
      </c>
      <c r="H2" s="92" t="s">
        <v>903</v>
      </c>
      <c r="I2" s="318" t="str">
        <f>IF(COUNTIF(C25:C31,"x"),"x","")</f>
        <v>x</v>
      </c>
      <c r="K2" s="92" t="s">
        <v>879</v>
      </c>
      <c r="L2" s="318" t="str">
        <f>IF(COUNTIF(C34,"x"),"x","")</f>
        <v>x</v>
      </c>
      <c r="N2" s="92" t="s">
        <v>904</v>
      </c>
      <c r="O2" s="318" t="str">
        <f>IF(COUNTIF(C37:C40,"x"),"x","")</f>
        <v>x</v>
      </c>
      <c r="Q2" s="92" t="s">
        <v>1063</v>
      </c>
      <c r="R2" s="318" t="str">
        <f>IF(COUNTIF(C43:C55,"x"),"x","")</f>
        <v>x</v>
      </c>
      <c r="U2" s="318"/>
    </row>
    <row r="3" spans="1:21" s="92" customFormat="1">
      <c r="B3" s="92" t="s">
        <v>54</v>
      </c>
      <c r="C3" s="318" t="str">
        <f>IF(COUNTIF(C58:C64,"x"),"x","")</f>
        <v>x</v>
      </c>
      <c r="E3" s="92" t="s">
        <v>905</v>
      </c>
      <c r="F3" s="318" t="str">
        <f>IF(COUNTIF(C67:C71,"x"),"x","")</f>
        <v>x</v>
      </c>
      <c r="H3" s="92" t="s">
        <v>877</v>
      </c>
      <c r="I3" s="318" t="str">
        <f ca="1">IF(COUNTIF(C74:C78,"x"),"x","")</f>
        <v>x</v>
      </c>
      <c r="K3" s="92" t="s">
        <v>906</v>
      </c>
      <c r="L3" s="318" t="str">
        <f>IF(COUNTIF(C81:C82,"x"),"x","")</f>
        <v>x</v>
      </c>
      <c r="N3" s="92" t="s">
        <v>907</v>
      </c>
      <c r="O3" s="318" t="str">
        <f>IF(COUNTIF(C85:C86,"x"),"x","")</f>
        <v>x</v>
      </c>
      <c r="Q3" s="92" t="s">
        <v>908</v>
      </c>
      <c r="R3" s="318" t="str">
        <f>IF(COUNTIF(C89:C90,"x"),"x","")</f>
        <v>x</v>
      </c>
    </row>
    <row r="4" spans="1:21" s="92" customFormat="1">
      <c r="B4" s="92" t="s">
        <v>909</v>
      </c>
      <c r="C4" s="318" t="str">
        <f>IF(COUNTIF(C93:C94,"x"),"x","")</f>
        <v>x</v>
      </c>
    </row>
    <row r="5" spans="1:21" s="92" customFormat="1"/>
    <row r="6" spans="1:21">
      <c r="A6" s="46" t="s">
        <v>901</v>
      </c>
      <c r="B6" s="92"/>
      <c r="C6" s="92"/>
      <c r="D6" s="92"/>
      <c r="E6" s="92"/>
      <c r="F6" s="92"/>
      <c r="G6" s="92"/>
      <c r="H6" s="92"/>
      <c r="I6" s="92"/>
      <c r="J6" s="92"/>
      <c r="K6" s="92"/>
      <c r="L6" s="92"/>
      <c r="M6" s="92"/>
      <c r="N6" s="92"/>
      <c r="O6" s="92"/>
      <c r="P6" s="92"/>
      <c r="Q6" s="92"/>
      <c r="R6" s="92"/>
      <c r="S6" s="92"/>
      <c r="T6" s="92"/>
    </row>
    <row r="7" spans="1:21">
      <c r="A7" s="92" t="s">
        <v>910</v>
      </c>
      <c r="B7" s="93">
        <f ca="1">'180B IIIB'!E3</f>
        <v>0</v>
      </c>
      <c r="C7" s="218" t="str">
        <f ca="1">IF(B7=0,"","x")</f>
        <v/>
      </c>
      <c r="D7" s="3"/>
      <c r="E7" s="220" t="str">
        <f ca="1">IF(B7=0,"","Not Ok - Your budget amount does not match your allocation.")</f>
        <v/>
      </c>
      <c r="F7" s="92"/>
      <c r="G7" s="92"/>
      <c r="H7" s="92"/>
      <c r="I7" s="92"/>
      <c r="J7" s="92"/>
      <c r="K7" s="92"/>
      <c r="L7" s="92"/>
      <c r="M7" s="92"/>
      <c r="N7" s="92"/>
      <c r="O7" s="92"/>
      <c r="P7" s="92"/>
      <c r="Q7" s="92"/>
      <c r="R7" s="92"/>
      <c r="S7" s="92"/>
      <c r="T7" s="92"/>
    </row>
    <row r="8" spans="1:21">
      <c r="A8" s="92" t="s">
        <v>911</v>
      </c>
      <c r="B8" s="319">
        <f>IF(('180B IIIB'!B13+'180B IIIB'!B16+'180B IIIB'!B17+'180B IIIB'!B20+'180B IIIB'!B23)=0,0,('180B IIIB'!B13+'180B IIIB'!B16+'180B IIIB'!B17+'180B IIIB'!B20+'180B IIIB'!B23)/'180B IIIB'!B62)</f>
        <v>0.38169237118713029</v>
      </c>
      <c r="C8" s="320" t="str">
        <f>IF(AND(D8="w",B8=0),"",IF(AND(D8="w",B8&gt;0),"x",IF(B8&gt;=6%,"","x")))</f>
        <v/>
      </c>
      <c r="D8" s="219" t="str">
        <f>IF(OR('180B IIIB'!P13="x",'180B IIIB'!P16="x", '180B IIIB'!P17="x",'180B IIIB'!P20="x", '180B IIIB'!P23="x"),"w","")</f>
        <v/>
      </c>
      <c r="E8" s="250" t="str">
        <f>IF(AND(D8="w",B8&gt;0),"Not Ok - You have claimed expenses, do not also mark the exemption boxes on IIIB.",IF(D8="w","Ok - Your Access to Services are provided by other sources.",IF(B8&gt;=6%,"Ok - You provide at least 6% of your allocation to Access to Services.","Not Ok - Lines 7, 10, 11, 14 or 15 need to total at least 6% of your allocation.")))</f>
        <v>Ok - You provide at least 6% of your allocation to Access to Services.</v>
      </c>
      <c r="F8" s="250"/>
      <c r="G8" s="250"/>
      <c r="H8" s="250"/>
      <c r="I8" s="250"/>
      <c r="J8" s="250"/>
      <c r="K8" s="250"/>
      <c r="L8" s="250"/>
      <c r="M8" s="250"/>
      <c r="N8" s="92"/>
      <c r="O8" s="92"/>
      <c r="P8" s="92"/>
      <c r="Q8" s="92"/>
      <c r="R8" s="92"/>
      <c r="S8" s="92"/>
      <c r="T8" s="92"/>
    </row>
    <row r="9" spans="1:21">
      <c r="A9" s="92" t="s">
        <v>912</v>
      </c>
      <c r="B9" s="216" t="e">
        <f>IF('180B IIIB'!#REF!=0,0,('180B IIIB'!#REF!/'180B IIIB'!B62))</f>
        <v>#REF!</v>
      </c>
      <c r="C9" s="320" t="e">
        <f ca="1">IF(AND(D9="w",B9=0),"",IF(AND(D9="w",B9&gt;0),"x",IF(B9&gt;=5%,"","x")))</f>
        <v>#REF!</v>
      </c>
      <c r="D9" s="219" t="str">
        <f ca="1">IF(D2="x", "w","")</f>
        <v/>
      </c>
      <c r="E9" s="235" t="e">
        <f ca="1">IF(AND(D9="w",B9&gt;0),"Not Ok - You have received a waiver there should be no Title III dollars expensed.",IF(D9="w","Ok - You have received a waiver for this requirement.",IF(B9&gt;=5%,"Ok - You provide at least 5% of your allocation to Legal/Benefit Assistance Services.","Not Ok - You need to provide at least 5% of your allocation to Line 12.")))</f>
        <v>#REF!</v>
      </c>
      <c r="F9" s="185"/>
      <c r="G9" s="185"/>
      <c r="H9" s="185"/>
      <c r="I9" s="185"/>
      <c r="J9" s="185"/>
      <c r="K9" s="92"/>
      <c r="L9" s="92"/>
      <c r="M9" s="92"/>
      <c r="N9" s="92"/>
      <c r="O9" s="92"/>
      <c r="P9" s="92"/>
      <c r="Q9" s="92"/>
      <c r="R9" s="92"/>
      <c r="S9" s="92"/>
      <c r="T9" s="92"/>
    </row>
    <row r="10" spans="1:21">
      <c r="A10" s="92" t="s">
        <v>913</v>
      </c>
      <c r="B10" s="216">
        <f>IF(('180B IIIB'!B8+'180B IIIB'!B9+'180B IIIB'!B10)=0,0,('180B IIIB'!B8+'180B IIIB'!B9+'180B IIIB'!B10)/'180B IIIB'!B62)</f>
        <v>0</v>
      </c>
      <c r="C10" s="320" t="str">
        <f>IF(AND(D10="w",B10=0),"",IF(AND(D10="w",B10&gt;0),"x",IF(B10&gt;=7%,"","x")))</f>
        <v/>
      </c>
      <c r="D10" s="219" t="str">
        <f>IF(OR('180B IIIB'!P8="x",'180B IIIB'!P9="x",'180B IIIB'!P10="x"),"w","")</f>
        <v>w</v>
      </c>
      <c r="E10" s="221" t="str">
        <f>IF(AND(D10="w",B10&gt;=7%),"Not Ok - You have claimed expenses, do not also mark the exemption boxes on IIIB.",IF(D10="w","OK - This service is provided by other funding or agencies.",IF(B10&gt;=7%,"Ok - You provide at least 7% of your allocation to In-Home Services.","Not Ok - Lines 2, 3 or 4 need to total at least 7% of your allocation.")))</f>
        <v>OK - This service is provided by other funding or agencies.</v>
      </c>
      <c r="F10" s="185"/>
      <c r="G10" s="185"/>
      <c r="H10" s="185"/>
      <c r="I10" s="185"/>
      <c r="J10" s="92"/>
      <c r="K10" s="92"/>
      <c r="L10" s="92"/>
      <c r="M10" s="92"/>
      <c r="N10" s="92"/>
      <c r="O10" s="92"/>
      <c r="P10" s="92"/>
      <c r="Q10" s="92"/>
      <c r="R10" s="92"/>
      <c r="S10" s="92"/>
      <c r="T10" s="92"/>
    </row>
    <row r="11" spans="1:21" s="92" customFormat="1">
      <c r="A11" s="2" t="s">
        <v>1047</v>
      </c>
      <c r="B11" s="216"/>
      <c r="C11" s="320" t="str">
        <f>IF(COUNTIF('180B IIIB'!O7:O61,"x"),"x","")</f>
        <v/>
      </c>
      <c r="D11" s="219" t="str">
        <f>IF(OR('180B IIIB'!P9="x",'180B IIIB'!P10="x",'180B IIIB'!P11="x"),"w","")</f>
        <v>w</v>
      </c>
      <c r="E11" s="221" t="str">
        <f>IF(C11="x","Not Ok - You have claimed expenses without expending Title III dollars.","Ok - You've claimed Title III dollars.")</f>
        <v>Ok - You've claimed Title III dollars.</v>
      </c>
      <c r="F11" s="185"/>
      <c r="G11" s="185"/>
      <c r="H11" s="185"/>
      <c r="I11" s="185"/>
    </row>
    <row r="12" spans="1:21">
      <c r="A12" s="92" t="s">
        <v>914</v>
      </c>
      <c r="B12" s="93">
        <f>SUM('180B IIIB'!D62+'180B IIIB'!E62)</f>
        <v>40000</v>
      </c>
      <c r="C12" s="219" t="str">
        <f>IF(B12&gt;=B13,"","x")</f>
        <v/>
      </c>
      <c r="D12" s="3"/>
      <c r="E12" s="221" t="str">
        <f>IF(B12&gt;=B13,"Ok - Minimum Match Met","Not Ok - Your Cash Match and/or In-Kind Match does not meet the Mimimum Match requirement.")</f>
        <v>Ok - Minimum Match Met</v>
      </c>
      <c r="F12" s="185"/>
      <c r="G12" s="185"/>
      <c r="H12" s="185"/>
      <c r="I12" s="185"/>
      <c r="J12" s="92"/>
      <c r="K12" s="92"/>
      <c r="L12" s="92"/>
      <c r="M12" s="92"/>
      <c r="N12" s="92"/>
      <c r="O12" s="92"/>
      <c r="P12" s="92"/>
      <c r="Q12" s="92"/>
      <c r="R12" s="92"/>
      <c r="S12" s="92"/>
      <c r="T12" s="92"/>
    </row>
    <row r="13" spans="1:21">
      <c r="A13" s="92" t="s">
        <v>915</v>
      </c>
      <c r="B13" s="217">
        <f>ROUNDUP('180B IIIB'!B62/9,0)</f>
        <v>37960</v>
      </c>
      <c r="C13" s="3"/>
      <c r="D13" s="3"/>
      <c r="E13" s="318"/>
      <c r="F13" s="92"/>
      <c r="G13" s="92"/>
      <c r="H13" s="92"/>
      <c r="I13" s="92"/>
      <c r="J13" s="92"/>
      <c r="K13" s="92"/>
      <c r="L13" s="92"/>
      <c r="M13" s="92"/>
      <c r="N13" s="92"/>
      <c r="O13" s="92"/>
      <c r="P13" s="92"/>
      <c r="Q13" s="92"/>
      <c r="R13" s="92"/>
      <c r="S13" s="92"/>
      <c r="T13" s="92"/>
    </row>
    <row r="14" spans="1:21">
      <c r="A14" s="92"/>
      <c r="B14" s="92"/>
      <c r="C14" s="3"/>
      <c r="D14" s="3"/>
      <c r="E14" s="92"/>
      <c r="F14" s="92"/>
      <c r="G14" s="92"/>
      <c r="H14" s="92"/>
      <c r="I14" s="92"/>
      <c r="J14" s="92"/>
      <c r="K14" s="92"/>
      <c r="L14" s="92"/>
      <c r="M14" s="92"/>
      <c r="N14" s="92"/>
      <c r="O14" s="92"/>
      <c r="P14" s="92"/>
      <c r="Q14" s="92"/>
      <c r="R14" s="92"/>
      <c r="S14" s="92"/>
      <c r="T14" s="92"/>
    </row>
    <row r="15" spans="1:21">
      <c r="A15" s="46" t="s">
        <v>902</v>
      </c>
      <c r="B15" s="92"/>
      <c r="C15" s="3"/>
      <c r="D15" s="3"/>
      <c r="E15" s="92"/>
      <c r="F15" s="92"/>
      <c r="G15" s="92"/>
      <c r="H15" s="92"/>
      <c r="I15" s="92"/>
      <c r="J15" s="92"/>
      <c r="K15" s="92"/>
      <c r="L15" s="92"/>
      <c r="M15" s="92"/>
      <c r="N15" s="92"/>
      <c r="O15" s="92"/>
      <c r="P15" s="92"/>
      <c r="Q15" s="92"/>
      <c r="R15" s="92"/>
      <c r="S15" s="92"/>
      <c r="T15" s="92"/>
    </row>
    <row r="16" spans="1:21">
      <c r="A16" s="92" t="s">
        <v>910</v>
      </c>
      <c r="B16" s="93">
        <f ca="1">'180B IIIC1'!E3</f>
        <v>0</v>
      </c>
      <c r="C16" s="218" t="str">
        <f>IF(A16=0,"","x")</f>
        <v>x</v>
      </c>
      <c r="D16" s="3"/>
      <c r="E16" s="220" t="str">
        <f ca="1">IF(B16=0,"","Not Ok - Your budget amount does not match your allocation.")</f>
        <v/>
      </c>
      <c r="F16" s="92"/>
      <c r="G16" s="92"/>
      <c r="H16" s="92"/>
      <c r="I16" s="92"/>
      <c r="J16" s="92"/>
      <c r="K16" s="92"/>
      <c r="L16" s="92"/>
      <c r="M16" s="92"/>
      <c r="N16" s="92"/>
      <c r="O16" s="92"/>
      <c r="P16" s="92"/>
      <c r="Q16" s="92"/>
      <c r="R16" s="92"/>
      <c r="S16" s="92"/>
      <c r="T16" s="92"/>
    </row>
    <row r="17" spans="1:9" s="92" customFormat="1">
      <c r="A17" s="92" t="s">
        <v>1048</v>
      </c>
      <c r="B17" s="216">
        <f>IF('180B IIIC1'!B66=0,0,('180B IIIC1'!B66/'180B IIIC1'!B62))</f>
        <v>0</v>
      </c>
      <c r="C17" s="218" t="str">
        <f>IF(B17&gt;30%,"x","")</f>
        <v/>
      </c>
      <c r="D17" s="3"/>
      <c r="E17" s="220" t="str">
        <f>IF(C17="x","Not Ok - You are allocating more than 30% to the IIIB contract.","Ok - You are allocating less than 30% to the IIIB contract.")</f>
        <v>Ok - You are allocating less than 30% to the IIIB contract.</v>
      </c>
    </row>
    <row r="18" spans="1:9" s="92" customFormat="1">
      <c r="A18" s="92" t="s">
        <v>1049</v>
      </c>
      <c r="B18" s="216">
        <f>IF('180B IIIC1'!B68=0,0,('180B IIIC1'!B68/'180B IIIC1'!B62))</f>
        <v>0</v>
      </c>
      <c r="C18" s="218" t="str">
        <f>IF(B18&gt;40%,"x","")</f>
        <v/>
      </c>
      <c r="D18" s="3"/>
      <c r="E18" s="220" t="str">
        <f>IF(C18="x","Not Ok - You are allocating more than 40% to the IIIC2 contract.","Ok - You are allocating less than 40% to the IIIC2 contract.")</f>
        <v>Ok - You are allocating less than 40% to the IIIC2 contract.</v>
      </c>
    </row>
    <row r="19" spans="1:9" s="92" customFormat="1">
      <c r="A19" s="92" t="s">
        <v>1050</v>
      </c>
      <c r="B19" s="216"/>
      <c r="C19" s="218" t="str">
        <f>IF(AND('180B IIIC1'!B68&lt;&gt;0,'180B IIIC1'!B70&lt;&gt;0),"x","")</f>
        <v/>
      </c>
      <c r="D19" s="3"/>
      <c r="E19" s="220" t="str">
        <f>IF(C19="x","Not Ok - You are transfering dollars between both the C1 and C2 contracts to each other.","Ok - You are transfering appropriately between the C1 and C2 contracts.")</f>
        <v>Ok - You are transfering appropriately between the C1 and C2 contracts.</v>
      </c>
    </row>
    <row r="20" spans="1:9" s="92" customFormat="1">
      <c r="A20" s="2" t="s">
        <v>1047</v>
      </c>
      <c r="B20" s="216"/>
      <c r="C20" s="320" t="str">
        <f>IF(COUNTIF('180B IIIC1'!O7:O61,"x"),"x","")</f>
        <v/>
      </c>
      <c r="D20" s="219" t="str">
        <f>IF(OR('180B IIIB'!P15="x",'180B IIIB'!P16="x",'180B IIIB'!P17="x"),"w","")</f>
        <v/>
      </c>
      <c r="E20" s="221" t="str">
        <f>IF(C20="x","Not Ok - You have claimed expenses without expending Title III dollars.","Ok - You've claimed Title III dollars.")</f>
        <v>Ok - You've claimed Title III dollars.</v>
      </c>
      <c r="F20" s="185"/>
      <c r="G20" s="185"/>
      <c r="H20" s="185"/>
      <c r="I20" s="185"/>
    </row>
    <row r="21" spans="1:9">
      <c r="A21" s="92" t="s">
        <v>914</v>
      </c>
      <c r="B21" s="93">
        <f>'180B IIIC1'!D62+'180B IIIC1'!E62</f>
        <v>307423</v>
      </c>
      <c r="C21" s="219" t="str">
        <f>IF(B21&gt;=B22,"","x")</f>
        <v/>
      </c>
      <c r="D21" s="3"/>
      <c r="E21" s="221" t="str">
        <f>IF(B21&gt;=B22,"Ok - Minimum Match Met","Not Ok - Your Cash Match and/or In-Kind Match does not meet the Mimimum Match requirement.")</f>
        <v>Ok - Minimum Match Met</v>
      </c>
    </row>
    <row r="22" spans="1:9">
      <c r="A22" s="92" t="s">
        <v>915</v>
      </c>
      <c r="B22" s="217">
        <f>ROUNDUP('180B IIIC1'!B62/9,0)</f>
        <v>62176</v>
      </c>
      <c r="C22" s="3"/>
      <c r="D22" s="3"/>
      <c r="E22" s="92"/>
    </row>
    <row r="23" spans="1:9">
      <c r="C23" s="3"/>
      <c r="D23" s="3"/>
    </row>
    <row r="24" spans="1:9">
      <c r="A24" s="46" t="s">
        <v>903</v>
      </c>
      <c r="C24" s="3"/>
      <c r="D24" s="3"/>
    </row>
    <row r="25" spans="1:9" s="92" customFormat="1">
      <c r="A25" s="92" t="s">
        <v>910</v>
      </c>
      <c r="B25" s="93">
        <f ca="1">'180B IIIC2'!E3</f>
        <v>0</v>
      </c>
      <c r="C25" s="218" t="str">
        <f>IF(A25=0,"","x")</f>
        <v>x</v>
      </c>
      <c r="D25" s="3"/>
      <c r="E25" s="220" t="str">
        <f ca="1">IF(B25=0,"","Not Ok - Your budget amount does not match your allocation.")</f>
        <v/>
      </c>
    </row>
    <row r="26" spans="1:9" s="92" customFormat="1">
      <c r="A26" s="92" t="s">
        <v>1048</v>
      </c>
      <c r="B26" s="216">
        <f>IF('180B IIIC2'!B66=0,0,('180B IIIC2'!B66/'180B IIIC2'!B62))</f>
        <v>0</v>
      </c>
      <c r="C26" s="218" t="str">
        <f>IF(B26&gt;30%,"x","")</f>
        <v/>
      </c>
      <c r="D26" s="3"/>
      <c r="E26" s="220" t="str">
        <f>IF(C26="x","Not Ok - You are allocating more than 30% to the IIIB contract.","Ok - You are allocating less than 30% to the IIIB contract.")</f>
        <v>Ok - You are allocating less than 30% to the IIIB contract.</v>
      </c>
    </row>
    <row r="27" spans="1:9" s="92" customFormat="1">
      <c r="A27" s="92" t="s">
        <v>1051</v>
      </c>
      <c r="B27" s="216">
        <f>IF('180B IIIC2'!B70=0,0,('180B IIIC2'!B70/'180B IIIC2'!B62))</f>
        <v>0</v>
      </c>
      <c r="C27" s="218" t="str">
        <f>IF(B27&gt;40%,"x","")</f>
        <v/>
      </c>
      <c r="D27" s="3"/>
      <c r="E27" s="220" t="str">
        <f>IF(C27="x","Not Ok - You are allocating more than 40% to the IIIC1 contract.","Ok - You are allocating less than 40% to the IIIC1 contract.")</f>
        <v>Ok - You are allocating less than 40% to the IIIC1 contract.</v>
      </c>
    </row>
    <row r="28" spans="1:9" s="92" customFormat="1">
      <c r="A28" s="92" t="s">
        <v>1050</v>
      </c>
      <c r="B28" s="216"/>
      <c r="C28" s="218" t="str">
        <f>IF(AND('180B IIIC2'!B68&lt;&gt;0,'180B IIIC2'!B70&lt;&gt;0),"x","")</f>
        <v/>
      </c>
      <c r="D28" s="3"/>
      <c r="E28" s="220" t="str">
        <f>IF(C28="x","Not Ok - You are transfering dollars between both the C1 and C2 contracts to each other.","Ok - You are transfering appropriately between the C1 and C2 contracts.")</f>
        <v>Ok - You are transfering appropriately between the C1 and C2 contracts.</v>
      </c>
    </row>
    <row r="29" spans="1:9" s="92" customFormat="1">
      <c r="A29" s="2" t="s">
        <v>1047</v>
      </c>
      <c r="B29" s="216"/>
      <c r="C29" s="320" t="str">
        <f>IF(COUNTIF('180B IIIC2'!O7:O61,"x"),"x","")</f>
        <v/>
      </c>
      <c r="D29" s="219" t="str">
        <f>IF(OR('180B IIIB'!P24="x",'180B IIIB'!P25="x",'180B IIIB'!P26="x"),"w","")</f>
        <v/>
      </c>
      <c r="E29" s="221" t="str">
        <f>IF(C29="x","Not Ok - You have claimed expenses without expending Title III dollars.","Ok - You've claimed Title III dollars.")</f>
        <v>Ok - You've claimed Title III dollars.</v>
      </c>
      <c r="F29" s="185"/>
      <c r="G29" s="185"/>
      <c r="H29" s="185"/>
      <c r="I29" s="185"/>
    </row>
    <row r="30" spans="1:9" s="92" customFormat="1">
      <c r="A30" s="92" t="s">
        <v>914</v>
      </c>
      <c r="B30" s="93">
        <f>'180B IIIC2'!D62+'180B IIIC2'!E62</f>
        <v>200621</v>
      </c>
      <c r="C30" s="219" t="str">
        <f>IF(B30&gt;=B31,"","x")</f>
        <v/>
      </c>
      <c r="D30" s="3"/>
      <c r="E30" s="221" t="str">
        <f>IF(B30&gt;=B31,"Ok - Minimum Match Met","Not Ok - Your Cash Match and/or In-Kind Match does not meet the Mimimum Match requirement.")</f>
        <v>Ok - Minimum Match Met</v>
      </c>
    </row>
    <row r="31" spans="1:9" s="92" customFormat="1">
      <c r="A31" s="92" t="s">
        <v>915</v>
      </c>
      <c r="B31" s="217">
        <f>ROUNDUP('180B IIIC2'!B71/9,0)</f>
        <v>0</v>
      </c>
      <c r="C31" s="3"/>
      <c r="D31" s="3"/>
    </row>
    <row r="32" spans="1:9" s="92" customFormat="1">
      <c r="C32" s="3"/>
      <c r="D32" s="3"/>
    </row>
    <row r="33" spans="1:13" s="92" customFormat="1">
      <c r="A33" s="46" t="s">
        <v>879</v>
      </c>
      <c r="C33" s="3"/>
      <c r="D33" s="3"/>
    </row>
    <row r="34" spans="1:13" s="92" customFormat="1">
      <c r="A34" s="92" t="s">
        <v>910</v>
      </c>
      <c r="B34" s="93">
        <f ca="1">'180B IIIC1'!E5</f>
        <v>0</v>
      </c>
      <c r="C34" s="218" t="str">
        <f>IF(A34=0,"","x")</f>
        <v>x</v>
      </c>
      <c r="D34" s="3"/>
      <c r="E34" s="220" t="str">
        <f ca="1">IF(B34=0,"","Not Ok - Your budget amount does not match your allocation.")</f>
        <v/>
      </c>
    </row>
    <row r="35" spans="1:13" s="92" customFormat="1">
      <c r="C35" s="3"/>
      <c r="D35" s="3"/>
    </row>
    <row r="36" spans="1:13">
      <c r="A36" s="46" t="s">
        <v>904</v>
      </c>
      <c r="C36" s="3"/>
      <c r="D36" s="3"/>
    </row>
    <row r="37" spans="1:13">
      <c r="A37" s="92" t="s">
        <v>910</v>
      </c>
      <c r="B37" s="93">
        <f ca="1">'180B IIID'!E3</f>
        <v>0</v>
      </c>
      <c r="C37" s="218" t="str">
        <f>IF(A37=0,"","x")</f>
        <v>x</v>
      </c>
      <c r="D37" s="3"/>
      <c r="E37" s="220" t="str">
        <f ca="1">IF(B37=0,"","Not Ok - Your budget amount does not match your allocation.")</f>
        <v/>
      </c>
    </row>
    <row r="38" spans="1:13" s="92" customFormat="1">
      <c r="A38" s="2" t="s">
        <v>1047</v>
      </c>
      <c r="B38" s="216"/>
      <c r="C38" s="320" t="str">
        <f>IF(COUNTIF('180B IIID'!O7:O61,"x"),"x","")</f>
        <v/>
      </c>
      <c r="D38" s="219" t="str">
        <f>IF(OR('180B IIIB'!P30="x",'180B IIIB'!P31="x",'180B IIIB'!P32="x"),"w","")</f>
        <v/>
      </c>
      <c r="E38" s="221" t="str">
        <f>IF(C38="x","Not Ok - You have claimed expenses without expending Title III dollars.","Ok - You've claimed Title III dollars.")</f>
        <v>Ok - You've claimed Title III dollars.</v>
      </c>
      <c r="F38" s="185"/>
      <c r="G38" s="185"/>
      <c r="H38" s="185"/>
      <c r="I38" s="185"/>
    </row>
    <row r="39" spans="1:13">
      <c r="A39" s="92" t="s">
        <v>914</v>
      </c>
      <c r="B39" s="93">
        <f>'180B IIID'!D62+'180B IIID'!E62</f>
        <v>1261</v>
      </c>
      <c r="C39" s="219" t="str">
        <f>IF(B39&gt;=B40,"","x")</f>
        <v/>
      </c>
      <c r="D39" s="3"/>
      <c r="E39" s="221" t="str">
        <f>IF(B39&gt;=B40,"Ok - Minimum Match Met","Not Ok - Your Cash Match and/or In-Kind Match does not meet the Mimimum Match requirement.")</f>
        <v>Ok - Minimum Match Met</v>
      </c>
    </row>
    <row r="40" spans="1:13">
      <c r="A40" s="92" t="s">
        <v>915</v>
      </c>
      <c r="B40" s="217">
        <f>ROUNDUP('180B IIIB'!B81/9,0)</f>
        <v>0</v>
      </c>
      <c r="C40" s="3"/>
      <c r="D40" s="3"/>
      <c r="E40" s="92"/>
    </row>
    <row r="41" spans="1:13">
      <c r="A41" s="92"/>
      <c r="C41" s="3"/>
      <c r="D41" s="3"/>
    </row>
    <row r="42" spans="1:13">
      <c r="A42" s="46" t="s">
        <v>1060</v>
      </c>
      <c r="C42" s="3"/>
      <c r="D42" s="3"/>
    </row>
    <row r="43" spans="1:13" s="92" customFormat="1">
      <c r="A43" s="92" t="s">
        <v>910</v>
      </c>
      <c r="B43" s="93">
        <f ca="1">'180B IIIE Age 60+ or EOD'!E3</f>
        <v>0</v>
      </c>
      <c r="C43" s="218" t="str">
        <f>IF(A43=0,"","x")</f>
        <v>x</v>
      </c>
      <c r="D43" s="3"/>
      <c r="E43" s="220" t="str">
        <f ca="1">IF(B43=0,"","Not Ok - Your budget amount does not match your allocation.")</f>
        <v/>
      </c>
    </row>
    <row r="44" spans="1:13" s="92" customFormat="1">
      <c r="A44" s="2" t="s">
        <v>1053</v>
      </c>
      <c r="B44" s="321">
        <f>'180B IIIE Age 60+ or EOD'!B40+'180B IIIE Age 60+ or EOD'!B41+'180B IIIE Age 60+ or EOD'!B42+'180B IIIE 18 and under or Disbl'!B40+'180B IIIE 18 and under or Disbl'!B41+'180B IIIE 18 and under or Disbl'!B42</f>
        <v>10000</v>
      </c>
      <c r="C44" s="320" t="str">
        <f>IF(AND(D44="w",B44=0),"",IF(AND(D44="w",B44&gt;0),"x",IF(B44=0,"x","")))</f>
        <v/>
      </c>
      <c r="D44" s="219" t="str">
        <f>IF(OR('180B IIIE Age 60+ or EOD'!P40="x",'180B IIIE Age 60+ or EOD'!P41="x",'180B IIIE Age 60+ or EOD'!P42="x"),"w","")</f>
        <v/>
      </c>
      <c r="E44" s="250" t="str">
        <f>IF(AND(D44="w",B44&gt;0),"Not Ok - You have claimed expenses, do not also mark the exemption boxes on IIIE.",IF(D44="w","Ok - Your Counseling, Training or Support Groups are provided by other sources.",IF(B44&gt;0,"Ok - You provide funding towards Counseling, Training or Support Groups.","Not Ok - Lines 6501s, 6502s, or 6503s need to have funding allocations.")))</f>
        <v>Ok - You provide funding towards Counseling, Training or Support Groups.</v>
      </c>
      <c r="F44" s="250"/>
      <c r="G44" s="250"/>
      <c r="H44" s="250"/>
      <c r="I44" s="250"/>
      <c r="J44" s="250"/>
      <c r="K44" s="250"/>
      <c r="L44" s="250"/>
      <c r="M44" s="250"/>
    </row>
    <row r="45" spans="1:13" s="92" customFormat="1">
      <c r="A45" s="2" t="s">
        <v>1054</v>
      </c>
      <c r="B45" s="321">
        <f>'180B IIIE Age 60+ or EOD'!B43+'180B IIIE Age 60+ or EOD'!B44+'180B IIIE Age 60+ or EOD'!B45+'180B IIIE 18 and under or Disbl'!B43+'180B IIIE 18 and under or Disbl'!B44+'180B IIIE 18 and under or Disbl'!B45</f>
        <v>156074</v>
      </c>
      <c r="C45" s="320" t="str">
        <f t="shared" ref="C45:C48" si="0">IF(AND(D45="w",B45=0),"",IF(AND(D45="w",B45&gt;0),"x",IF(B45=0,"x","")))</f>
        <v/>
      </c>
      <c r="D45" s="219" t="str">
        <f>IF(OR('180B IIIE Age 60+ or EOD'!O43="x",'180B IIIE Age 60+ or EOD'!O44="x",'180B IIIE Age 60+ or EOD'!O45="x"),"w","")</f>
        <v/>
      </c>
      <c r="E45" s="250" t="str">
        <f>IF(AND(D45="w",B45&gt;0),"Not Ok - You have claimed expenses, do not also mark the exemption boxes on IIIE.",IF(D45="w","Ok - Your Respite Services are provided by other sources.",IF(B45&gt;0,"Ok - You provide funding towards Respite Services.","Not Ok - Lines 66a, 66b, or 66c need to have funding allocations.")))</f>
        <v>Ok - You provide funding towards Respite Services.</v>
      </c>
    </row>
    <row r="46" spans="1:13" s="92" customFormat="1">
      <c r="A46" s="2" t="s">
        <v>1055</v>
      </c>
      <c r="B46" s="321">
        <f>'180B IIIE Age 60+ or EOD'!B46+'180B IIIE 18 and under or Disbl'!B46</f>
        <v>7500</v>
      </c>
      <c r="C46" s="320" t="str">
        <f t="shared" si="0"/>
        <v/>
      </c>
      <c r="D46" s="219" t="str">
        <f>IF('180B IIIE Age 60+ or EOD'!O46="x","w","")</f>
        <v/>
      </c>
      <c r="E46" s="250" t="str">
        <f>IF(AND(D46="w",B46&gt;0),"Not Ok - You have claimed expenses, do not also mark the exemption boxes on IIIE.",IF(D46="w","Ok - YourSupplemental Services are provided by other sources.",IF(B46&gt;0,"Ok - You provide funding towards Supplemental Services.","Not Ok - Line 67 needs to have funding allocations.")))</f>
        <v>Ok - You provide funding towards Supplemental Services.</v>
      </c>
    </row>
    <row r="47" spans="1:13" s="92" customFormat="1">
      <c r="A47" s="2" t="s">
        <v>1056</v>
      </c>
      <c r="B47" s="321">
        <f>'180B IIIE Age 60+ or EOD'!B48+'180B IIIE 18 and under or Disbl'!B48</f>
        <v>1205</v>
      </c>
      <c r="C47" s="320" t="str">
        <f t="shared" si="0"/>
        <v/>
      </c>
      <c r="D47" s="219" t="str">
        <f>IF('180B IIIE Age 60+ or EOD'!P48="x","w","")</f>
        <v/>
      </c>
      <c r="E47" s="250" t="str">
        <f>IF(AND(D47="w",B47&gt;0),"Not Ok - You have claimed expenses, do not also mark the exemption boxes on IIIE.",IF(D47="w","Ok - Your Information Services are provided by other sources.",IF(B47&gt;0,"Ok - You provide funding towards Information Services.","Not Ok - Line 69 needs to have funding allocations.")))</f>
        <v>Ok - You provide funding towards Information Services.</v>
      </c>
    </row>
    <row r="48" spans="1:13" s="92" customFormat="1">
      <c r="A48" s="2" t="s">
        <v>1057</v>
      </c>
      <c r="B48" s="321">
        <f>'180B IIIE Age 60+ or EOD'!B47+'180B IIIE 18 and under or Disbl'!B47</f>
        <v>78602</v>
      </c>
      <c r="C48" s="320" t="str">
        <f t="shared" si="0"/>
        <v/>
      </c>
      <c r="D48" s="219" t="str">
        <f>IF('180B IIIE Age 60+ or EOD'!P47,"w","")</f>
        <v/>
      </c>
      <c r="E48" s="250" t="str">
        <f>IF(AND(D48="w",B48&gt;0),"Not Ok - You have claimed expenses, do not also mark the exemption boxes on IIIE.",IF(D48="w","Ok - Your I&amp;A Services are provided by other sources.",IF(B48&gt;0,"Ok - You provide funding towards I&amp;A Services.","Not Ok - Line 68 needs to have funding allocations.")))</f>
        <v>Ok - You provide funding towards I&amp;A Services.</v>
      </c>
    </row>
    <row r="49" spans="1:12" s="92" customFormat="1">
      <c r="A49" s="2" t="s">
        <v>1059</v>
      </c>
      <c r="B49" s="216">
        <f>IF(('180B IIIE Age 60+ or EOD'!B46+'180B IIIE 18 and under or Disbl'!B46)=0,0,('180B IIIE Age 60+ or EOD'!B46+'180B IIIE 18 and under or Disbl'!B46)/('180B IIIE Age 60+ or EOD'!B62+'180B IIIE 18 and under or Disbl'!B62))</f>
        <v>2.9599693741835419E-2</v>
      </c>
      <c r="C49" s="218" t="str">
        <f>IF(B49&gt;20%,"x","")</f>
        <v/>
      </c>
      <c r="D49" s="3"/>
      <c r="E49" s="220" t="str">
        <f>IF(C49="x","Not Ok - You are allocating more than 20% to Supplemental Services.","Ok - You are allocating less than 20% to Supplemental Services.")</f>
        <v>Ok - You are allocating less than 20% to Supplemental Services.</v>
      </c>
    </row>
    <row r="50" spans="1:12" s="92" customFormat="1">
      <c r="A50" s="2" t="s">
        <v>1058</v>
      </c>
      <c r="B50" s="93">
        <f>('180B IIIE Age 60+ or EOD'!B62+'180B IIIE 18 and under or Disbl'!B62)*20%</f>
        <v>50676.200000000004</v>
      </c>
      <c r="C50" s="218"/>
      <c r="D50" s="3"/>
      <c r="E50" s="220"/>
    </row>
    <row r="51" spans="1:12" s="92" customFormat="1">
      <c r="A51" s="2" t="s">
        <v>1061</v>
      </c>
      <c r="B51" s="216">
        <f>IF('180B IIIE 18 and under or Disbl'!B62=0,0,'180B IIIE 18 and under or Disbl'!B62/('180B IIIE 18 and under or Disbl'!B62+'180B IIIE Age 60+ or EOD'!B62))</f>
        <v>0.20017286221145231</v>
      </c>
      <c r="C51" s="218" t="str">
        <f>IF(B51&gt;10%,"x","")</f>
        <v>x</v>
      </c>
      <c r="D51" s="3"/>
      <c r="E51" s="220" t="e">
        <f>IF(C51="x","Not Ok - You are allocating more than 10% spending on Grandchildren.","Ok - You are allocating less than 10% on Grandchildren.") This does not apply anymore.  There is no limit on This any longer.G53</f>
        <v>#VALUE!</v>
      </c>
    </row>
    <row r="52" spans="1:12" s="92" customFormat="1">
      <c r="A52" s="2" t="s">
        <v>1062</v>
      </c>
      <c r="B52" s="93">
        <f>SUM('180B IIIE Age 60+ or EOD'!B62+'180B IIIE 18 and under or Disbl'!B62)*0.1</f>
        <v>25338.100000000002</v>
      </c>
      <c r="C52" s="218"/>
      <c r="D52" s="3"/>
      <c r="E52" s="220"/>
    </row>
    <row r="53" spans="1:12" s="92" customFormat="1">
      <c r="A53" s="2" t="s">
        <v>1047</v>
      </c>
      <c r="B53" s="216"/>
      <c r="C53" s="320" t="str">
        <f>IF(COUNTIF('180B IIIE Age 60+ or EOD'!O7:O61,"x"),"x",IF(COUNTIF('180B IIIE 18 and under or Disbl'!O7:O61,"x"),"x",""))</f>
        <v/>
      </c>
      <c r="D53" s="219" t="str">
        <f>IF(OR('180B IIIB'!P36="x",'180B IIIB'!P37="x",'180B IIIB'!P38="x"),"w","")</f>
        <v/>
      </c>
      <c r="E53" s="221" t="str">
        <f>IF(C53="x","Not Ok - You have claimed expenses without expending Title III dollars.","Ok - You've claimed Title III dollars.")</f>
        <v>Ok - You've claimed Title III dollars.</v>
      </c>
      <c r="F53" s="185"/>
      <c r="G53" s="185"/>
      <c r="H53" s="185"/>
      <c r="I53" s="185"/>
    </row>
    <row r="54" spans="1:12" s="92" customFormat="1">
      <c r="A54" s="92" t="s">
        <v>914</v>
      </c>
      <c r="B54" s="93">
        <f>'180B IIIE Age 60+ or EOD'!D62+'180B IIIE Age 60+ or EOD'!E62+'180B IIIE Age 60+ or EOD'!F62+'180B IIIE 18 and under or Disbl'!D62+'180B IIIE 18 and under or Disbl'!E62</f>
        <v>85000</v>
      </c>
      <c r="C54" s="219" t="str">
        <f>IF(B54&gt;=B55,"","x")</f>
        <v/>
      </c>
      <c r="D54" s="3"/>
      <c r="E54" s="221" t="str">
        <f>IF(B54&gt;=B55,"Ok - Minimum Match Met","Not Ok - Your Cash Match and/or In-Kind Match does not meet the Mimimum Match requirement.")</f>
        <v>Ok - Minimum Match Met</v>
      </c>
    </row>
    <row r="55" spans="1:12" s="92" customFormat="1">
      <c r="A55" s="92" t="s">
        <v>915</v>
      </c>
      <c r="B55" s="217">
        <f>ROUNDUP(('180B IIIE Age 60+ or EOD'!B62+'180B IIIE 18 and under or Disbl'!B62)/3,0)</f>
        <v>84461</v>
      </c>
      <c r="C55" s="3"/>
      <c r="D55" s="3"/>
    </row>
    <row r="56" spans="1:12" s="92" customFormat="1">
      <c r="C56" s="3"/>
      <c r="D56" s="3"/>
    </row>
    <row r="57" spans="1:12">
      <c r="A57" s="46" t="s">
        <v>54</v>
      </c>
      <c r="C57" s="3"/>
      <c r="D57" s="3"/>
    </row>
    <row r="58" spans="1:12" s="92" customFormat="1">
      <c r="A58" s="92" t="s">
        <v>910</v>
      </c>
      <c r="B58" s="93">
        <f ca="1">AFCSP!E3</f>
        <v>0</v>
      </c>
      <c r="C58" s="218" t="str">
        <f>IF(A58=0,"","x")</f>
        <v>x</v>
      </c>
      <c r="D58" s="3"/>
      <c r="E58" s="220" t="str">
        <f ca="1">IF(B58=0,"","Not Ok - Your budget amount does not match your allocation.")</f>
        <v/>
      </c>
    </row>
    <row r="59" spans="1:12">
      <c r="A59" s="92" t="s">
        <v>1068</v>
      </c>
      <c r="B59" s="216">
        <f>IF(AFCSP!I49=0,0,AFCSP!I49/AFCSP!I62)</f>
        <v>0.1</v>
      </c>
      <c r="C59" s="218" t="str">
        <f>IF(B59&gt;10%,"x","")</f>
        <v/>
      </c>
      <c r="D59" s="3"/>
      <c r="E59" s="220" t="str">
        <f>IF(C59="x","Not Ok - You are allocating more than 10% to Administrative Services.","Ok - You are allocating less than 10% to Administrative Services.")</f>
        <v>Ok - You are allocating less than 10% to Administrative Services.</v>
      </c>
      <c r="F59" s="185"/>
      <c r="G59" s="317"/>
      <c r="H59" s="317"/>
      <c r="I59" s="317"/>
      <c r="J59" s="317"/>
      <c r="K59" s="317"/>
      <c r="L59" s="317"/>
    </row>
    <row r="60" spans="1:12" s="92" customFormat="1">
      <c r="A60" s="92" t="s">
        <v>1069</v>
      </c>
      <c r="B60" s="93">
        <f>AFCSP!I62*20%</f>
        <v>38232</v>
      </c>
      <c r="C60" s="218"/>
      <c r="D60" s="3"/>
      <c r="E60" s="220"/>
      <c r="F60" s="185"/>
      <c r="G60" s="317"/>
      <c r="H60" s="317"/>
      <c r="I60" s="317"/>
      <c r="J60" s="317"/>
      <c r="K60" s="317"/>
      <c r="L60" s="317"/>
    </row>
    <row r="61" spans="1:12" s="92" customFormat="1">
      <c r="A61" s="2" t="s">
        <v>1064</v>
      </c>
      <c r="B61" s="93">
        <f>AFCSP!I51+AFCSP!I52+AFCSP!I53+AFCSP!I54+AFCSP!I55+AFCSP!I50</f>
        <v>116500</v>
      </c>
      <c r="C61" s="250"/>
      <c r="D61" s="250"/>
      <c r="E61" s="323">
        <f>IF(B61=0,0,B61/AFCSP!I62)</f>
        <v>0.60943712073655576</v>
      </c>
      <c r="F61" s="250"/>
      <c r="G61" s="250"/>
      <c r="H61" s="250"/>
      <c r="I61" s="250"/>
      <c r="J61" s="250"/>
      <c r="K61" s="250"/>
      <c r="L61" s="250"/>
    </row>
    <row r="62" spans="1:12" s="92" customFormat="1" ht="14.4">
      <c r="A62" s="2" t="s">
        <v>1065</v>
      </c>
      <c r="B62" s="93">
        <f>AFCSP!I56</f>
        <v>4000</v>
      </c>
      <c r="C62" s="250"/>
      <c r="D62" s="250"/>
      <c r="E62" s="323" t="e">
        <f>IF(B62=0,0,B62/AFCSP!I63)</f>
        <v>#DIV/0!</v>
      </c>
      <c r="F62" s="322"/>
      <c r="G62" s="322"/>
      <c r="H62" s="317"/>
      <c r="I62" s="317"/>
      <c r="J62" s="317"/>
      <c r="K62" s="317"/>
      <c r="L62" s="317"/>
    </row>
    <row r="63" spans="1:12" s="92" customFormat="1">
      <c r="A63" s="2" t="s">
        <v>1066</v>
      </c>
      <c r="B63" s="93">
        <f>AFCSP!I57+AFCSP!I58</f>
        <v>25772</v>
      </c>
      <c r="C63" s="250"/>
      <c r="D63" s="250"/>
      <c r="E63" s="323" t="e">
        <f>IF(B63=0,0,B63/AFCSP!I64)</f>
        <v>#DIV/0!</v>
      </c>
      <c r="F63" s="3"/>
      <c r="G63" s="3"/>
      <c r="H63" s="250"/>
      <c r="I63" s="250"/>
      <c r="J63" s="250"/>
      <c r="K63" s="250"/>
      <c r="L63" s="250"/>
    </row>
    <row r="64" spans="1:12" s="92" customFormat="1">
      <c r="A64" s="2" t="s">
        <v>1067</v>
      </c>
      <c r="B64" s="93">
        <f>AFCSP!I59</f>
        <v>25772</v>
      </c>
      <c r="C64" s="250"/>
      <c r="D64" s="250"/>
      <c r="E64" s="323" t="e">
        <f>IF(B64=0,0,B64/AFCSP!I65)</f>
        <v>#DIV/0!</v>
      </c>
      <c r="F64" s="2"/>
      <c r="G64" s="2"/>
      <c r="H64" s="317"/>
      <c r="I64" s="317"/>
      <c r="J64" s="2"/>
      <c r="K64" s="2"/>
      <c r="L64" s="2"/>
    </row>
    <row r="65" spans="1:12" s="92" customFormat="1">
      <c r="A65" s="2"/>
      <c r="B65" s="93"/>
      <c r="C65" s="250"/>
      <c r="D65" s="250"/>
      <c r="E65" s="323"/>
      <c r="F65" s="2"/>
      <c r="G65" s="2"/>
      <c r="H65" s="2"/>
      <c r="I65" s="2"/>
      <c r="J65" s="2"/>
      <c r="K65" s="2"/>
      <c r="L65" s="2"/>
    </row>
    <row r="66" spans="1:12">
      <c r="A66" s="46" t="s">
        <v>905</v>
      </c>
      <c r="C66" s="3"/>
      <c r="D66" s="3"/>
    </row>
    <row r="67" spans="1:12">
      <c r="A67" s="92" t="s">
        <v>910</v>
      </c>
      <c r="B67" s="93">
        <f ca="1">SSCS!E3</f>
        <v>0</v>
      </c>
      <c r="C67" s="218" t="str">
        <f>IF(A67=0,"","x")</f>
        <v>x</v>
      </c>
      <c r="E67" s="220" t="str">
        <f ca="1">IF(B67=0,"","Not Ok - Your budget amount does not match your allocation.")</f>
        <v/>
      </c>
    </row>
    <row r="68" spans="1:12" s="92" customFormat="1">
      <c r="A68" s="2" t="s">
        <v>1047</v>
      </c>
      <c r="B68" s="216"/>
      <c r="C68" s="320" t="str">
        <f>IF(COUNTIF(SSCS!P7:P61,"x"),"x","")</f>
        <v/>
      </c>
      <c r="D68" s="219" t="str">
        <f>IF(OR('180B IIIB'!P51="x",'180B IIIB'!P52="x",'180B IIIB'!P53="x"),"w","")</f>
        <v/>
      </c>
      <c r="E68" s="221" t="str">
        <f>IF(C68="x","Not Ok - You have claimed expenses without expending Title III dollars.","Ok - You've claimed Title III dollars.")</f>
        <v>Ok - You've claimed Title III dollars.</v>
      </c>
      <c r="F68" s="185"/>
      <c r="G68" s="185"/>
      <c r="H68" s="185"/>
      <c r="I68" s="185"/>
    </row>
    <row r="69" spans="1:12" s="92" customFormat="1">
      <c r="A69" s="2" t="s">
        <v>1070</v>
      </c>
      <c r="B69" s="216"/>
      <c r="C69" s="320" t="str">
        <f>IF(COUNTIF(SSCS!O7:O61,"x"),"x","")</f>
        <v/>
      </c>
      <c r="D69" s="219" t="str">
        <f>IF(OR('180B IIIB'!P61="x",'180B IIIB'!P62="x",'180B IIIB'!P63="x"),"w","")</f>
        <v/>
      </c>
      <c r="E69" s="221" t="str">
        <f>IF(C69="x","Not Ok - You have claimed expenses without expending SSCS dollars.","Ok - You've claimed SSCS dollars.")</f>
        <v>Ok - You've claimed SSCS dollars.</v>
      </c>
      <c r="F69" s="185"/>
      <c r="G69" s="185"/>
      <c r="H69" s="185"/>
      <c r="I69" s="185"/>
    </row>
    <row r="70" spans="1:12">
      <c r="A70" s="92" t="s">
        <v>914</v>
      </c>
      <c r="B70" s="93">
        <f>SUM(SSCS!D62+SSCS!E62)</f>
        <v>1523</v>
      </c>
      <c r="C70" s="219" t="str">
        <f>IF(B70&gt;=B71,"","x")</f>
        <v/>
      </c>
      <c r="E70" s="221" t="str">
        <f>IF(B70&gt;=B71,"Ok - Minimum Match Met","Not Ok - Your Cash Match and/or In-Kind Match does not meet the Mimimum Match requirement.")</f>
        <v>Ok - Minimum Match Met</v>
      </c>
    </row>
    <row r="71" spans="1:12">
      <c r="A71" s="92" t="s">
        <v>915</v>
      </c>
      <c r="B71" s="217">
        <f>ROUNDUP(SSCS!I62/9,0)</f>
        <v>1523</v>
      </c>
      <c r="C71" s="3"/>
      <c r="D71" s="3"/>
    </row>
    <row r="72" spans="1:12">
      <c r="C72" s="3"/>
      <c r="D72" s="3"/>
    </row>
    <row r="73" spans="1:12">
      <c r="A73" s="46" t="s">
        <v>877</v>
      </c>
      <c r="C73" s="3"/>
      <c r="D73" s="3"/>
    </row>
    <row r="74" spans="1:12" s="92" customFormat="1">
      <c r="A74" s="92" t="s">
        <v>910</v>
      </c>
      <c r="B74" s="93">
        <f ca="1">EBS!E3</f>
        <v>0</v>
      </c>
      <c r="C74" s="218" t="str">
        <f>IF(A74=0,"","x")</f>
        <v>x</v>
      </c>
      <c r="E74" s="220" t="str">
        <f ca="1">IF(B74=0,"","Not Ok - Your budget amount does not match your allocation.")</f>
        <v/>
      </c>
    </row>
    <row r="75" spans="1:12" s="92" customFormat="1">
      <c r="A75" s="2" t="s">
        <v>1047</v>
      </c>
      <c r="B75" s="325">
        <f>'180B IIIB'!N18+SSCS!N18</f>
        <v>47939</v>
      </c>
      <c r="C75" s="320" t="str">
        <f ca="1">IF(AND(D75="w",B75=0),"",IF(AND(D75="w",B75&gt;0),"x",IF(AND(D75&lt;&gt;"w",B75=0),"x","")))</f>
        <v/>
      </c>
      <c r="D75" s="219" t="str">
        <f ca="1">IF(D2="x", "w","")</f>
        <v/>
      </c>
      <c r="E75" s="235" t="str">
        <f ca="1">IF(AND(D75="w",B75&gt;0),"Not Ok - You have received a waiver there should be no Title III dollars expensed.",IF(D75="w","Ok - You have received a waiver for this requirement.","Not Ok - You need to provide Title III allocations to Line 12."))</f>
        <v>Not Ok - You need to provide Title III allocations to Line 12.</v>
      </c>
      <c r="F75" s="185"/>
      <c r="G75" s="185"/>
      <c r="H75" s="185"/>
      <c r="I75" s="185"/>
    </row>
    <row r="76" spans="1:12" s="92" customFormat="1">
      <c r="A76" s="2" t="s">
        <v>1076</v>
      </c>
      <c r="B76" s="216"/>
      <c r="C76" s="320" t="str">
        <f>IF(COUNTIF(EBS!O7:O61,"x"),"x","")</f>
        <v/>
      </c>
      <c r="D76" s="219" t="str">
        <f>IF(OR('180B IIIB'!P68="x",'180B IIIB'!P69="x",'180B IIIB'!P70="x"),"w","")</f>
        <v/>
      </c>
      <c r="E76" s="221" t="str">
        <f>IF(C76="x","Not Ok - You have claimed expenses without expending EBS dollars.","Ok - You've claimed EBS dollars.")</f>
        <v>Ok - You've claimed EBS dollars.</v>
      </c>
      <c r="F76" s="185"/>
      <c r="G76" s="185"/>
      <c r="H76" s="185"/>
      <c r="I76" s="185"/>
    </row>
    <row r="77" spans="1:12" s="92" customFormat="1">
      <c r="A77" s="92" t="s">
        <v>914</v>
      </c>
      <c r="B77" s="93">
        <f>EBS!D62+EBS!E62</f>
        <v>68000</v>
      </c>
      <c r="C77" s="219" t="str">
        <f>IF(B77&gt;=B78,"","x")</f>
        <v/>
      </c>
      <c r="E77" s="221" t="str">
        <f>IF(B77&gt;=B78,"Ok - Minimum Match Met","Not Ok - Your Cash Match and/or In-Kind Match does not meet the Mimimum Match requirement.")</f>
        <v>Ok - Minimum Match Met</v>
      </c>
    </row>
    <row r="78" spans="1:12" s="92" customFormat="1">
      <c r="A78" s="92" t="s">
        <v>915</v>
      </c>
      <c r="B78" s="217">
        <f>ROUNDUP(EBS!I62/9,0)</f>
        <v>6190</v>
      </c>
      <c r="C78" s="3"/>
      <c r="D78" s="3"/>
    </row>
    <row r="79" spans="1:12">
      <c r="C79" s="3"/>
      <c r="D79" s="3"/>
    </row>
    <row r="80" spans="1:12">
      <c r="A80" s="46" t="s">
        <v>906</v>
      </c>
      <c r="C80" s="3"/>
      <c r="D80" s="3"/>
    </row>
    <row r="81" spans="1:9" s="92" customFormat="1">
      <c r="A81" s="92" t="s">
        <v>910</v>
      </c>
      <c r="B81" s="93">
        <f ca="1">SPAP!E3</f>
        <v>0</v>
      </c>
      <c r="C81" s="218" t="str">
        <f>IF(A81=0,"","x")</f>
        <v>x</v>
      </c>
      <c r="E81" s="220" t="str">
        <f ca="1">IF(B81=0,"","Not Ok - Your budget amount does not match your allocation.")</f>
        <v/>
      </c>
    </row>
    <row r="82" spans="1:9" s="92" customFormat="1">
      <c r="A82" s="2" t="s">
        <v>1075</v>
      </c>
      <c r="B82" s="325"/>
      <c r="C82" s="320" t="str">
        <f>IF(COUNTIF(SPAP!O7:O61,"x"),"x","")</f>
        <v/>
      </c>
      <c r="D82" s="219" t="str">
        <f>IF(D8="x", "w","")</f>
        <v/>
      </c>
      <c r="E82" s="221" t="str">
        <f>IF(C82="x","Not Ok - You have claimed expenses without expending SPAP dollars.","Ok - You've claimed SPAP dollars.")</f>
        <v>Ok - You've claimed SPAP dollars.</v>
      </c>
      <c r="F82" s="185"/>
      <c r="G82" s="185"/>
      <c r="H82" s="185"/>
      <c r="I82" s="185"/>
    </row>
    <row r="83" spans="1:9">
      <c r="C83" s="3"/>
      <c r="D83" s="3"/>
    </row>
    <row r="84" spans="1:9" s="92" customFormat="1">
      <c r="A84" s="46" t="s">
        <v>907</v>
      </c>
      <c r="C84" s="3"/>
      <c r="D84" s="3"/>
    </row>
    <row r="85" spans="1:9" s="92" customFormat="1">
      <c r="A85" s="92" t="s">
        <v>910</v>
      </c>
      <c r="B85" s="93">
        <f ca="1">SHIP!E3</f>
        <v>0</v>
      </c>
      <c r="C85" s="218" t="str">
        <f>IF(A85=0,"","x")</f>
        <v>x</v>
      </c>
      <c r="E85" s="220" t="str">
        <f ca="1">IF(B85=0,"","Not Ok - Your budget amount does not match your allocation.")</f>
        <v/>
      </c>
    </row>
    <row r="86" spans="1:9" s="92" customFormat="1">
      <c r="A86" s="2" t="s">
        <v>1077</v>
      </c>
      <c r="B86" s="325"/>
      <c r="C86" s="320" t="str">
        <f>IF(COUNTIF(SHIP!O7:O61,"x"),"x","")</f>
        <v/>
      </c>
      <c r="D86" s="219" t="str">
        <f>IF(D12="x", "w","")</f>
        <v/>
      </c>
      <c r="E86" s="221" t="str">
        <f>IF(C86="x","Not Ok - You have claimed expenses without expending SHIP dollars.","Ok - You've claimed SHIP dollars.")</f>
        <v>Ok - You've claimed SHIP dollars.</v>
      </c>
      <c r="F86" s="185"/>
      <c r="G86" s="185"/>
      <c r="H86" s="185"/>
      <c r="I86" s="185"/>
    </row>
    <row r="87" spans="1:9">
      <c r="C87" s="3"/>
      <c r="D87" s="3"/>
    </row>
    <row r="88" spans="1:9" s="92" customFormat="1">
      <c r="A88" s="46" t="s">
        <v>908</v>
      </c>
      <c r="C88" s="3"/>
      <c r="D88" s="3"/>
    </row>
    <row r="89" spans="1:9" s="92" customFormat="1">
      <c r="A89" s="92" t="s">
        <v>910</v>
      </c>
      <c r="B89" s="93">
        <f ca="1">MIPPA!E3</f>
        <v>0</v>
      </c>
      <c r="C89" s="218" t="str">
        <f>IF(A89=0,"","x")</f>
        <v>x</v>
      </c>
      <c r="E89" s="220" t="str">
        <f ca="1">IF(B89=0,"","Not Ok - Your budget amount does not match your allocation.")</f>
        <v/>
      </c>
    </row>
    <row r="90" spans="1:9" s="92" customFormat="1">
      <c r="A90" s="2" t="s">
        <v>1078</v>
      </c>
      <c r="B90" s="325"/>
      <c r="C90" s="320" t="str">
        <f>IF(COUNTIF(MIPPA!O7:O61,"x"),"x","")</f>
        <v/>
      </c>
      <c r="D90" s="219" t="str">
        <f>IF(D16="x", "w","")</f>
        <v/>
      </c>
      <c r="E90" s="221" t="str">
        <f>IF(C90="x","Not Ok - You have claimed expenses without expending MIPPA dollars.","Ok - You've claimed MIPPA dollars.")</f>
        <v>Ok - You've claimed MIPPA dollars.</v>
      </c>
      <c r="F90" s="185"/>
      <c r="G90" s="185"/>
      <c r="H90" s="185"/>
      <c r="I90" s="185"/>
    </row>
    <row r="91" spans="1:9">
      <c r="C91" s="3"/>
      <c r="D91" s="3"/>
    </row>
    <row r="92" spans="1:9" s="92" customFormat="1">
      <c r="A92" s="46" t="s">
        <v>878</v>
      </c>
      <c r="C92" s="3"/>
      <c r="D92" s="3"/>
    </row>
    <row r="93" spans="1:9" s="92" customFormat="1">
      <c r="A93" s="92" t="s">
        <v>910</v>
      </c>
      <c r="B93" s="93">
        <f ca="1">'Elder Abuse'!E3</f>
        <v>0</v>
      </c>
      <c r="C93" s="218" t="str">
        <f>IF(A93=0,"","x")</f>
        <v>x</v>
      </c>
      <c r="E93" s="220" t="str">
        <f ca="1">IF(B93=0,"","Not Ok - Your budget amount does not match your allocation.")</f>
        <v/>
      </c>
    </row>
    <row r="94" spans="1:9" s="92" customFormat="1">
      <c r="A94" s="2" t="s">
        <v>1079</v>
      </c>
      <c r="B94" s="325"/>
      <c r="C94" s="320" t="str">
        <f>IF(COUNTIF('Elder Abuse'!O7:O61,"x"),"x","")</f>
        <v/>
      </c>
      <c r="D94" s="219" t="str">
        <f>IF(D20="x", "w","")</f>
        <v/>
      </c>
      <c r="E94" s="221" t="str">
        <f>IF(C94="x","Not Ok - You have claimed expenses without expending Elder Abuse dollars.","Ok - You've claimed Elder Abuse dollars.")</f>
        <v>Ok - You've claimed Elder Abuse dollars.</v>
      </c>
      <c r="F94" s="185"/>
      <c r="G94" s="185"/>
      <c r="H94" s="185"/>
      <c r="I94" s="185"/>
    </row>
    <row r="95" spans="1:9">
      <c r="C95" s="3"/>
      <c r="D95" s="3"/>
    </row>
    <row r="96" spans="1:9">
      <c r="C96" s="3"/>
      <c r="D96" s="3"/>
    </row>
    <row r="97" spans="3:4">
      <c r="C97" s="3"/>
      <c r="D97" s="3"/>
    </row>
    <row r="98" spans="3:4">
      <c r="C98" s="3"/>
      <c r="D98" s="3"/>
    </row>
    <row r="99" spans="3:4">
      <c r="C99" s="3"/>
      <c r="D99" s="3"/>
    </row>
    <row r="100" spans="3:4">
      <c r="C100" s="3"/>
      <c r="D100" s="3"/>
    </row>
    <row r="101" spans="3:4">
      <c r="C101" s="3"/>
      <c r="D101" s="3"/>
    </row>
    <row r="102" spans="3:4">
      <c r="C102" s="3"/>
      <c r="D102" s="3"/>
    </row>
    <row r="103" spans="3:4">
      <c r="C103" s="3"/>
      <c r="D103" s="3"/>
    </row>
    <row r="104" spans="3:4">
      <c r="C104" s="3"/>
      <c r="D104" s="3"/>
    </row>
    <row r="105" spans="3:4">
      <c r="C105" s="3"/>
      <c r="D105" s="3"/>
    </row>
    <row r="106" spans="3:4">
      <c r="C106" s="3"/>
      <c r="D106" s="3"/>
    </row>
    <row r="107" spans="3:4">
      <c r="C107" s="3"/>
      <c r="D107" s="3"/>
    </row>
    <row r="108" spans="3:4">
      <c r="C108" s="3"/>
      <c r="D108" s="3"/>
    </row>
    <row r="109" spans="3:4">
      <c r="C109" s="3"/>
      <c r="D109" s="3"/>
    </row>
    <row r="110" spans="3:4">
      <c r="C110" s="3"/>
      <c r="D110" s="3"/>
    </row>
    <row r="111" spans="3:4">
      <c r="C111" s="3"/>
      <c r="D111" s="3"/>
    </row>
    <row r="112" spans="3:4">
      <c r="C112" s="3"/>
      <c r="D112" s="3"/>
    </row>
    <row r="113" spans="3:4">
      <c r="C113" s="3"/>
      <c r="D113" s="3"/>
    </row>
    <row r="114" spans="3:4">
      <c r="C114" s="3"/>
      <c r="D114" s="3"/>
    </row>
    <row r="115" spans="3:4">
      <c r="C115" s="3"/>
      <c r="D115" s="3"/>
    </row>
    <row r="116" spans="3:4">
      <c r="C116" s="3"/>
      <c r="D116" s="3"/>
    </row>
    <row r="117" spans="3:4">
      <c r="C117" s="3"/>
      <c r="D117" s="3"/>
    </row>
    <row r="118" spans="3:4">
      <c r="C118" s="3"/>
      <c r="D118" s="3"/>
    </row>
    <row r="119" spans="3:4">
      <c r="C119" s="3"/>
      <c r="D119" s="3"/>
    </row>
    <row r="120" spans="3:4">
      <c r="C120" s="3"/>
      <c r="D120" s="3"/>
    </row>
    <row r="121" spans="3:4">
      <c r="C121" s="3"/>
      <c r="D121" s="3"/>
    </row>
    <row r="122" spans="3:4">
      <c r="C122" s="3"/>
      <c r="D122" s="3"/>
    </row>
    <row r="123" spans="3:4">
      <c r="C123" s="3"/>
      <c r="D123" s="3"/>
    </row>
    <row r="124" spans="3:4">
      <c r="C124" s="3"/>
      <c r="D124" s="3"/>
    </row>
    <row r="125" spans="3:4">
      <c r="C125" s="3"/>
      <c r="D125" s="3"/>
    </row>
    <row r="126" spans="3:4">
      <c r="C126" s="3"/>
      <c r="D126" s="3"/>
    </row>
    <row r="127" spans="3:4">
      <c r="C127" s="3"/>
      <c r="D127" s="3"/>
    </row>
    <row r="128" spans="3:4">
      <c r="C128" s="3"/>
      <c r="D128" s="3"/>
    </row>
    <row r="129" spans="3:4">
      <c r="C129" s="3"/>
      <c r="D129" s="3"/>
    </row>
    <row r="130" spans="3:4">
      <c r="C130" s="3"/>
      <c r="D130" s="3"/>
    </row>
    <row r="131" spans="3:4">
      <c r="C131" s="3"/>
      <c r="D131" s="3"/>
    </row>
    <row r="132" spans="3:4">
      <c r="C132" s="3"/>
      <c r="D132" s="3"/>
    </row>
    <row r="133" spans="3:4">
      <c r="C133" s="3"/>
      <c r="D133" s="3"/>
    </row>
    <row r="134" spans="3:4">
      <c r="C134" s="3"/>
      <c r="D134" s="3"/>
    </row>
    <row r="135" spans="3:4">
      <c r="C135" s="3"/>
      <c r="D135" s="3"/>
    </row>
    <row r="136" spans="3:4">
      <c r="C136" s="3"/>
      <c r="D136" s="3"/>
    </row>
    <row r="137" spans="3:4">
      <c r="C137" s="3"/>
      <c r="D137" s="3"/>
    </row>
    <row r="138" spans="3:4">
      <c r="C138" s="3"/>
      <c r="D138" s="3"/>
    </row>
    <row r="139" spans="3:4">
      <c r="C139" s="3"/>
      <c r="D139" s="3"/>
    </row>
    <row r="140" spans="3:4">
      <c r="C140" s="3"/>
      <c r="D140" s="3"/>
    </row>
    <row r="141" spans="3:4">
      <c r="C141" s="3"/>
      <c r="D141" s="3"/>
    </row>
    <row r="142" spans="3:4">
      <c r="C142" s="3"/>
      <c r="D142" s="3"/>
    </row>
    <row r="143" spans="3:4">
      <c r="C143" s="3"/>
      <c r="D143" s="3"/>
    </row>
    <row r="144" spans="3:4">
      <c r="C144" s="3"/>
      <c r="D144" s="3"/>
    </row>
    <row r="145" spans="3:4">
      <c r="C145" s="3"/>
      <c r="D145" s="3"/>
    </row>
    <row r="146" spans="3:4">
      <c r="C146" s="3"/>
      <c r="D146" s="3"/>
    </row>
    <row r="147" spans="3:4">
      <c r="C147" s="3"/>
      <c r="D147" s="3"/>
    </row>
    <row r="148" spans="3:4">
      <c r="C148" s="3"/>
      <c r="D148" s="3"/>
    </row>
    <row r="149" spans="3:4">
      <c r="C149" s="3"/>
      <c r="D149" s="3"/>
    </row>
    <row r="150" spans="3:4">
      <c r="C150" s="3"/>
      <c r="D150" s="3"/>
    </row>
    <row r="151" spans="3:4">
      <c r="C151" s="3"/>
      <c r="D151" s="3"/>
    </row>
    <row r="152" spans="3:4">
      <c r="C152" s="3"/>
      <c r="D152" s="3"/>
    </row>
    <row r="153" spans="3:4">
      <c r="C153" s="3"/>
      <c r="D153" s="3"/>
    </row>
    <row r="154" spans="3:4">
      <c r="C154" s="3"/>
      <c r="D154" s="3"/>
    </row>
    <row r="155" spans="3:4">
      <c r="C155" s="3"/>
      <c r="D155" s="3"/>
    </row>
    <row r="156" spans="3:4">
      <c r="C156" s="3"/>
      <c r="D156" s="3"/>
    </row>
    <row r="157" spans="3:4">
      <c r="C157" s="3"/>
      <c r="D157" s="3"/>
    </row>
    <row r="158" spans="3:4">
      <c r="C158" s="3"/>
      <c r="D158" s="3"/>
    </row>
  </sheetData>
  <conditionalFormatting sqref="C13">
    <cfRule type="containsText" dxfId="112" priority="123" operator="containsText" text="Not">
      <formula>NOT(ISERROR(SEARCH("Not",C13)))</formula>
    </cfRule>
  </conditionalFormatting>
  <conditionalFormatting sqref="C7 C12 D8:D11">
    <cfRule type="containsText" dxfId="111" priority="121" operator="containsText" text="not">
      <formula>NOT(ISERROR(SEARCH("not",C7)))</formula>
    </cfRule>
  </conditionalFormatting>
  <conditionalFormatting sqref="E16:E19">
    <cfRule type="containsText" dxfId="110" priority="120" operator="containsText" text="not">
      <formula>NOT(ISERROR(SEARCH("not",E16)))</formula>
    </cfRule>
  </conditionalFormatting>
  <conditionalFormatting sqref="C16:C19">
    <cfRule type="containsText" dxfId="109" priority="119" operator="containsText" text="not">
      <formula>NOT(ISERROR(SEARCH("not",C16)))</formula>
    </cfRule>
  </conditionalFormatting>
  <conditionalFormatting sqref="C22">
    <cfRule type="containsText" dxfId="108" priority="118" operator="containsText" text="Not">
      <formula>NOT(ISERROR(SEARCH("Not",C22)))</formula>
    </cfRule>
  </conditionalFormatting>
  <conditionalFormatting sqref="E21">
    <cfRule type="containsText" dxfId="107" priority="117" operator="containsText" text="not">
      <formula>NOT(ISERROR(SEARCH("not",E21)))</formula>
    </cfRule>
  </conditionalFormatting>
  <conditionalFormatting sqref="C21">
    <cfRule type="containsText" dxfId="106" priority="116" operator="containsText" text="not">
      <formula>NOT(ISERROR(SEARCH("not",C21)))</formula>
    </cfRule>
  </conditionalFormatting>
  <conditionalFormatting sqref="E37">
    <cfRule type="containsText" dxfId="105" priority="108" operator="containsText" text="not">
      <formula>NOT(ISERROR(SEARCH("not",E37)))</formula>
    </cfRule>
  </conditionalFormatting>
  <conditionalFormatting sqref="C37">
    <cfRule type="containsText" dxfId="104" priority="107" operator="containsText" text="not">
      <formula>NOT(ISERROR(SEARCH("not",C37)))</formula>
    </cfRule>
  </conditionalFormatting>
  <conditionalFormatting sqref="C39">
    <cfRule type="containsText" dxfId="103" priority="104" operator="containsText" text="not">
      <formula>NOT(ISERROR(SEARCH("not",C39)))</formula>
    </cfRule>
  </conditionalFormatting>
  <conditionalFormatting sqref="E39">
    <cfRule type="containsText" dxfId="102" priority="105" operator="containsText" text="not">
      <formula>NOT(ISERROR(SEARCH("not",E39)))</formula>
    </cfRule>
  </conditionalFormatting>
  <conditionalFormatting sqref="C31">
    <cfRule type="containsText" dxfId="101" priority="87" operator="containsText" text="Not">
      <formula>NOT(ISERROR(SEARCH("Not",C31)))</formula>
    </cfRule>
  </conditionalFormatting>
  <conditionalFormatting sqref="E67">
    <cfRule type="containsText" dxfId="100" priority="103" operator="containsText" text="not">
      <formula>NOT(ISERROR(SEARCH("not",E67)))</formula>
    </cfRule>
  </conditionalFormatting>
  <conditionalFormatting sqref="C67">
    <cfRule type="containsText" dxfId="99" priority="102" operator="containsText" text="not">
      <formula>NOT(ISERROR(SEARCH("not",C67)))</formula>
    </cfRule>
  </conditionalFormatting>
  <conditionalFormatting sqref="D20">
    <cfRule type="containsText" dxfId="98" priority="91" operator="containsText" text="not">
      <formula>NOT(ISERROR(SEARCH("not",D20)))</formula>
    </cfRule>
  </conditionalFormatting>
  <conditionalFormatting sqref="E51">
    <cfRule type="containsText" dxfId="97" priority="65" operator="containsText" text="not">
      <formula>NOT(ISERROR(SEARCH("not",E51)))</formula>
    </cfRule>
  </conditionalFormatting>
  <conditionalFormatting sqref="C40">
    <cfRule type="containsText" dxfId="96" priority="106" operator="containsText" text="Not">
      <formula>NOT(ISERROR(SEARCH("Not",C40)))</formula>
    </cfRule>
  </conditionalFormatting>
  <conditionalFormatting sqref="C25:C28">
    <cfRule type="containsText" dxfId="95" priority="88" operator="containsText" text="not">
      <formula>NOT(ISERROR(SEARCH("not",C25)))</formula>
    </cfRule>
  </conditionalFormatting>
  <conditionalFormatting sqref="E25:E28">
    <cfRule type="containsText" dxfId="94" priority="89" operator="containsText" text="not">
      <formula>NOT(ISERROR(SEARCH("not",E25)))</formula>
    </cfRule>
  </conditionalFormatting>
  <conditionalFormatting sqref="C70">
    <cfRule type="containsText" dxfId="93" priority="99" operator="containsText" text="not">
      <formula>NOT(ISERROR(SEARCH("not",C70)))</formula>
    </cfRule>
  </conditionalFormatting>
  <conditionalFormatting sqref="E70">
    <cfRule type="containsText" dxfId="92" priority="100" operator="containsText" text="not">
      <formula>NOT(ISERROR(SEARCH("not",E70)))</formula>
    </cfRule>
  </conditionalFormatting>
  <conditionalFormatting sqref="C71">
    <cfRule type="containsText" dxfId="91" priority="101" operator="containsText" text="Not">
      <formula>NOT(ISERROR(SEARCH("Not",C71)))</formula>
    </cfRule>
  </conditionalFormatting>
  <conditionalFormatting sqref="C49">
    <cfRule type="containsText" dxfId="90" priority="68" operator="containsText" text="not">
      <formula>NOT(ISERROR(SEARCH("not",C49)))</formula>
    </cfRule>
  </conditionalFormatting>
  <conditionalFormatting sqref="E30">
    <cfRule type="containsText" dxfId="89" priority="86" operator="containsText" text="not">
      <formula>NOT(ISERROR(SEARCH("not",E30)))</formula>
    </cfRule>
  </conditionalFormatting>
  <conditionalFormatting sqref="E7:M12">
    <cfRule type="containsText" dxfId="88" priority="92" operator="containsText" text="Not Ok">
      <formula>NOT(ISERROR(SEARCH("Not Ok",E7)))</formula>
    </cfRule>
  </conditionalFormatting>
  <conditionalFormatting sqref="C30">
    <cfRule type="containsText" dxfId="87" priority="85" operator="containsText" text="not">
      <formula>NOT(ISERROR(SEARCH("not",C30)))</formula>
    </cfRule>
  </conditionalFormatting>
  <conditionalFormatting sqref="E20:M20">
    <cfRule type="containsText" dxfId="86" priority="90" operator="containsText" text="Not Ok">
      <formula>NOT(ISERROR(SEARCH("Not Ok",E20)))</formula>
    </cfRule>
  </conditionalFormatting>
  <conditionalFormatting sqref="D44:D48">
    <cfRule type="containsText" dxfId="85" priority="66" operator="containsText" text="not">
      <formula>NOT(ISERROR(SEARCH("not",D44)))</formula>
    </cfRule>
  </conditionalFormatting>
  <conditionalFormatting sqref="E49">
    <cfRule type="containsText" dxfId="84" priority="69" operator="containsText" text="not">
      <formula>NOT(ISERROR(SEARCH("not",E49)))</formula>
    </cfRule>
  </conditionalFormatting>
  <conditionalFormatting sqref="C51">
    <cfRule type="containsText" dxfId="83" priority="64" operator="containsText" text="not">
      <formula>NOT(ISERROR(SEARCH("not",C51)))</formula>
    </cfRule>
  </conditionalFormatting>
  <conditionalFormatting sqref="D29">
    <cfRule type="containsText" dxfId="82" priority="84" operator="containsText" text="not">
      <formula>NOT(ISERROR(SEARCH("not",D29)))</formula>
    </cfRule>
  </conditionalFormatting>
  <conditionalFormatting sqref="E29:M29">
    <cfRule type="containsText" dxfId="81" priority="83" operator="containsText" text="Not Ok">
      <formula>NOT(ISERROR(SEARCH("Not Ok",E29)))</formula>
    </cfRule>
  </conditionalFormatting>
  <conditionalFormatting sqref="D38">
    <cfRule type="containsText" dxfId="80" priority="82" operator="containsText" text="not">
      <formula>NOT(ISERROR(SEARCH("not",D38)))</formula>
    </cfRule>
  </conditionalFormatting>
  <conditionalFormatting sqref="E38:M38">
    <cfRule type="containsText" dxfId="79" priority="81" operator="containsText" text="Not Ok">
      <formula>NOT(ISERROR(SEARCH("Not Ok",E38)))</formula>
    </cfRule>
  </conditionalFormatting>
  <conditionalFormatting sqref="E34">
    <cfRule type="containsText" dxfId="78" priority="80" operator="containsText" text="not">
      <formula>NOT(ISERROR(SEARCH("not",E34)))</formula>
    </cfRule>
  </conditionalFormatting>
  <conditionalFormatting sqref="C34">
    <cfRule type="containsText" dxfId="77" priority="79" operator="containsText" text="not">
      <formula>NOT(ISERROR(SEARCH("not",C34)))</formula>
    </cfRule>
  </conditionalFormatting>
  <conditionalFormatting sqref="E43 E50 E52">
    <cfRule type="containsText" dxfId="76" priority="78" operator="containsText" text="not">
      <formula>NOT(ISERROR(SEARCH("not",E43)))</formula>
    </cfRule>
  </conditionalFormatting>
  <conditionalFormatting sqref="C43 C50 C52">
    <cfRule type="containsText" dxfId="75" priority="77" operator="containsText" text="not">
      <formula>NOT(ISERROR(SEARCH("not",C43)))</formula>
    </cfRule>
  </conditionalFormatting>
  <conditionalFormatting sqref="C54">
    <cfRule type="containsText" dxfId="74" priority="74" operator="containsText" text="not">
      <formula>NOT(ISERROR(SEARCH("not",C54)))</formula>
    </cfRule>
  </conditionalFormatting>
  <conditionalFormatting sqref="E54">
    <cfRule type="containsText" dxfId="73" priority="75" operator="containsText" text="not">
      <formula>NOT(ISERROR(SEARCH("not",E54)))</formula>
    </cfRule>
  </conditionalFormatting>
  <conditionalFormatting sqref="C55">
    <cfRule type="containsText" dxfId="72" priority="76" operator="containsText" text="Not">
      <formula>NOT(ISERROR(SEARCH("Not",C55)))</formula>
    </cfRule>
  </conditionalFormatting>
  <conditionalFormatting sqref="D53">
    <cfRule type="containsText" dxfId="71" priority="73" operator="containsText" text="not">
      <formula>NOT(ISERROR(SEARCH("not",D53)))</formula>
    </cfRule>
  </conditionalFormatting>
  <conditionalFormatting sqref="E53:M53">
    <cfRule type="containsText" dxfId="70" priority="72" operator="containsText" text="Not Ok">
      <formula>NOT(ISERROR(SEARCH("Not Ok",E53)))</formula>
    </cfRule>
  </conditionalFormatting>
  <conditionalFormatting sqref="C58">
    <cfRule type="containsText" dxfId="69" priority="47" operator="containsText" text="not">
      <formula>NOT(ISERROR(SEARCH("not",C58)))</formula>
    </cfRule>
  </conditionalFormatting>
  <conditionalFormatting sqref="E44:M44 E45:E48">
    <cfRule type="containsText" dxfId="68" priority="70" operator="containsText" text="Not Ok">
      <formula>NOT(ISERROR(SEARCH("Not Ok",E44)))</formula>
    </cfRule>
  </conditionalFormatting>
  <conditionalFormatting sqref="E58">
    <cfRule type="containsText" dxfId="67" priority="48" operator="containsText" text="not">
      <formula>NOT(ISERROR(SEARCH("not",E58)))</formula>
    </cfRule>
  </conditionalFormatting>
  <conditionalFormatting sqref="C61:C65">
    <cfRule type="containsText" dxfId="66" priority="63" stopIfTrue="1" operator="containsText" text="Not Ok">
      <formula>NOT(ISERROR(SEARCH("Not Ok",C61)))</formula>
    </cfRule>
  </conditionalFormatting>
  <conditionalFormatting sqref="C61:C65">
    <cfRule type="containsText" dxfId="65" priority="61" stopIfTrue="1" operator="containsText" text="Not Ok">
      <formula>NOT(ISERROR(SEARCH("Not Ok",C61)))</formula>
    </cfRule>
    <cfRule type="containsText" dxfId="64" priority="62" stopIfTrue="1" operator="containsText" text="Not Ok">
      <formula>NOT(ISERROR(SEARCH("Not Ok",C61)))</formula>
    </cfRule>
  </conditionalFormatting>
  <conditionalFormatting sqref="H62:H64 I64 C61:C65">
    <cfRule type="containsText" dxfId="63" priority="60" stopIfTrue="1" operator="containsText" text="Not Ok">
      <formula>NOT(ISERROR(SEARCH("Not Ok",C61)))</formula>
    </cfRule>
  </conditionalFormatting>
  <conditionalFormatting sqref="C61:L61 G59:L60 H62:L64 C62:E65">
    <cfRule type="containsText" dxfId="62" priority="59" operator="containsText" text="Not Ok">
      <formula>NOT(ISERROR(SEARCH("Not Ok",C59)))</formula>
    </cfRule>
  </conditionalFormatting>
  <conditionalFormatting sqref="C61:L61 C62:E65">
    <cfRule type="containsText" dxfId="61" priority="58" operator="containsText" text="Your">
      <formula>NOT(ISERROR(SEARCH("Your",C61)))</formula>
    </cfRule>
  </conditionalFormatting>
  <conditionalFormatting sqref="F63:G64">
    <cfRule type="containsText" dxfId="60" priority="50" operator="containsText" text="Not Ok">
      <formula>NOT(ISERROR(SEARCH("Not Ok",F63)))</formula>
    </cfRule>
  </conditionalFormatting>
  <conditionalFormatting sqref="F63:G64">
    <cfRule type="containsText" dxfId="59" priority="51" stopIfTrue="1" operator="containsText" text="Not Ok">
      <formula>NOT(ISERROR(SEARCH("Not Ok",F63)))</formula>
    </cfRule>
  </conditionalFormatting>
  <conditionalFormatting sqref="F62:G62">
    <cfRule type="containsText" dxfId="58" priority="49" operator="containsText" text="Administration">
      <formula>NOT(ISERROR(SEARCH("Administration",F62)))</formula>
    </cfRule>
  </conditionalFormatting>
  <conditionalFormatting sqref="E59">
    <cfRule type="containsText" dxfId="57" priority="44" operator="containsText" text="not">
      <formula>NOT(ISERROR(SEARCH("not",E59)))</formula>
    </cfRule>
  </conditionalFormatting>
  <conditionalFormatting sqref="C60">
    <cfRule type="containsText" dxfId="56" priority="45" operator="containsText" text="not">
      <formula>NOT(ISERROR(SEARCH("not",C60)))</formula>
    </cfRule>
  </conditionalFormatting>
  <conditionalFormatting sqref="D68">
    <cfRule type="containsText" dxfId="55" priority="42" operator="containsText" text="not">
      <formula>NOT(ISERROR(SEARCH("not",D68)))</formula>
    </cfRule>
  </conditionalFormatting>
  <conditionalFormatting sqref="E60">
    <cfRule type="containsText" dxfId="54" priority="46" operator="containsText" text="not">
      <formula>NOT(ISERROR(SEARCH("not",E60)))</formula>
    </cfRule>
  </conditionalFormatting>
  <conditionalFormatting sqref="C59">
    <cfRule type="containsText" dxfId="53" priority="43" operator="containsText" text="not">
      <formula>NOT(ISERROR(SEARCH("not",C59)))</formula>
    </cfRule>
  </conditionalFormatting>
  <conditionalFormatting sqref="D69">
    <cfRule type="containsText" dxfId="52" priority="38" operator="containsText" text="not">
      <formula>NOT(ISERROR(SEARCH("not",D69)))</formula>
    </cfRule>
  </conditionalFormatting>
  <conditionalFormatting sqref="E68:M68">
    <cfRule type="containsText" dxfId="51" priority="41" operator="containsText" text="Not Ok">
      <formula>NOT(ISERROR(SEARCH("Not Ok",E68)))</formula>
    </cfRule>
  </conditionalFormatting>
  <conditionalFormatting sqref="F69:M69">
    <cfRule type="containsText" dxfId="50" priority="39" operator="containsText" text="Not Ok">
      <formula>NOT(ISERROR(SEARCH("Not Ok",F69)))</formula>
    </cfRule>
  </conditionalFormatting>
  <conditionalFormatting sqref="D75">
    <cfRule type="containsText" dxfId="49" priority="26" operator="containsText" text="not">
      <formula>NOT(ISERROR(SEARCH("not",D75)))</formula>
    </cfRule>
  </conditionalFormatting>
  <conditionalFormatting sqref="E69">
    <cfRule type="containsText" dxfId="48" priority="37" operator="containsText" text="Not Ok">
      <formula>NOT(ISERROR(SEARCH("Not Ok",E69)))</formula>
    </cfRule>
  </conditionalFormatting>
  <conditionalFormatting sqref="E74">
    <cfRule type="containsText" dxfId="47" priority="36" operator="containsText" text="not">
      <formula>NOT(ISERROR(SEARCH("not",E74)))</formula>
    </cfRule>
  </conditionalFormatting>
  <conditionalFormatting sqref="C74">
    <cfRule type="containsText" dxfId="46" priority="35" operator="containsText" text="not">
      <formula>NOT(ISERROR(SEARCH("not",C74)))</formula>
    </cfRule>
  </conditionalFormatting>
  <conditionalFormatting sqref="C77">
    <cfRule type="containsText" dxfId="45" priority="32" operator="containsText" text="not">
      <formula>NOT(ISERROR(SEARCH("not",C77)))</formula>
    </cfRule>
  </conditionalFormatting>
  <conditionalFormatting sqref="E77">
    <cfRule type="containsText" dxfId="44" priority="33" operator="containsText" text="not">
      <formula>NOT(ISERROR(SEARCH("not",E77)))</formula>
    </cfRule>
  </conditionalFormatting>
  <conditionalFormatting sqref="C78">
    <cfRule type="containsText" dxfId="43" priority="34" operator="containsText" text="Not">
      <formula>NOT(ISERROR(SEARCH("Not",C78)))</formula>
    </cfRule>
  </conditionalFormatting>
  <conditionalFormatting sqref="E81">
    <cfRule type="containsText" dxfId="42" priority="24" operator="containsText" text="not">
      <formula>NOT(ISERROR(SEARCH("not",E81)))</formula>
    </cfRule>
  </conditionalFormatting>
  <conditionalFormatting sqref="C81">
    <cfRule type="containsText" dxfId="41" priority="23" operator="containsText" text="not">
      <formula>NOT(ISERROR(SEARCH("not",C81)))</formula>
    </cfRule>
  </conditionalFormatting>
  <conditionalFormatting sqref="F75:M75">
    <cfRule type="containsText" dxfId="40" priority="30" operator="containsText" text="Not Ok">
      <formula>NOT(ISERROR(SEARCH("Not Ok",F75)))</formula>
    </cfRule>
  </conditionalFormatting>
  <conditionalFormatting sqref="F82:M82">
    <cfRule type="containsText" dxfId="39" priority="22" operator="containsText" text="Not Ok">
      <formula>NOT(ISERROR(SEARCH("Not Ok",F82)))</formula>
    </cfRule>
  </conditionalFormatting>
  <conditionalFormatting sqref="D82">
    <cfRule type="containsText" dxfId="38" priority="21" operator="containsText" text="not">
      <formula>NOT(ISERROR(SEARCH("not",D82)))</formula>
    </cfRule>
  </conditionalFormatting>
  <conditionalFormatting sqref="E75">
    <cfRule type="containsText" dxfId="37" priority="25" operator="containsText" text="Not Ok">
      <formula>NOT(ISERROR(SEARCH("Not Ok",E75)))</formula>
    </cfRule>
  </conditionalFormatting>
  <conditionalFormatting sqref="D94">
    <cfRule type="containsText" dxfId="36" priority="2" operator="containsText" text="not">
      <formula>NOT(ISERROR(SEARCH("not",D94)))</formula>
    </cfRule>
  </conditionalFormatting>
  <conditionalFormatting sqref="E93">
    <cfRule type="containsText" dxfId="35" priority="5" operator="containsText" text="not">
      <formula>NOT(ISERROR(SEARCH("not",E93)))</formula>
    </cfRule>
  </conditionalFormatting>
  <conditionalFormatting sqref="C93">
    <cfRule type="containsText" dxfId="34" priority="4" operator="containsText" text="not">
      <formula>NOT(ISERROR(SEARCH("not",C93)))</formula>
    </cfRule>
  </conditionalFormatting>
  <conditionalFormatting sqref="F94:M94">
    <cfRule type="containsText" dxfId="33" priority="3" operator="containsText" text="Not Ok">
      <formula>NOT(ISERROR(SEARCH("Not Ok",F94)))</formula>
    </cfRule>
  </conditionalFormatting>
  <conditionalFormatting sqref="D76">
    <cfRule type="containsText" dxfId="32" priority="18" operator="containsText" text="not">
      <formula>NOT(ISERROR(SEARCH("not",D76)))</formula>
    </cfRule>
  </conditionalFormatting>
  <conditionalFormatting sqref="F76:M76">
    <cfRule type="containsText" dxfId="31" priority="19" operator="containsText" text="Not Ok">
      <formula>NOT(ISERROR(SEARCH("Not Ok",F76)))</formula>
    </cfRule>
  </conditionalFormatting>
  <conditionalFormatting sqref="E76">
    <cfRule type="containsText" dxfId="30" priority="17" operator="containsText" text="Not Ok">
      <formula>NOT(ISERROR(SEARCH("Not Ok",E76)))</formula>
    </cfRule>
  </conditionalFormatting>
  <conditionalFormatting sqref="E82">
    <cfRule type="containsText" dxfId="29" priority="16" operator="containsText" text="Not Ok">
      <formula>NOT(ISERROR(SEARCH("Not Ok",E82)))</formula>
    </cfRule>
  </conditionalFormatting>
  <conditionalFormatting sqref="E85">
    <cfRule type="containsText" dxfId="28" priority="15" operator="containsText" text="not">
      <formula>NOT(ISERROR(SEARCH("not",E85)))</formula>
    </cfRule>
  </conditionalFormatting>
  <conditionalFormatting sqref="C85">
    <cfRule type="containsText" dxfId="27" priority="14" operator="containsText" text="not">
      <formula>NOT(ISERROR(SEARCH("not",C85)))</formula>
    </cfRule>
  </conditionalFormatting>
  <conditionalFormatting sqref="F86:M86">
    <cfRule type="containsText" dxfId="26" priority="13" operator="containsText" text="Not Ok">
      <formula>NOT(ISERROR(SEARCH("Not Ok",F86)))</formula>
    </cfRule>
  </conditionalFormatting>
  <conditionalFormatting sqref="D86">
    <cfRule type="containsText" dxfId="25" priority="12" operator="containsText" text="not">
      <formula>NOT(ISERROR(SEARCH("not",D86)))</formula>
    </cfRule>
  </conditionalFormatting>
  <conditionalFormatting sqref="E86">
    <cfRule type="containsText" dxfId="24" priority="11" operator="containsText" text="Not Ok">
      <formula>NOT(ISERROR(SEARCH("Not Ok",E86)))</formula>
    </cfRule>
  </conditionalFormatting>
  <conditionalFormatting sqref="E89">
    <cfRule type="containsText" dxfId="23" priority="10" operator="containsText" text="not">
      <formula>NOT(ISERROR(SEARCH("not",E89)))</formula>
    </cfRule>
  </conditionalFormatting>
  <conditionalFormatting sqref="C89">
    <cfRule type="containsText" dxfId="22" priority="9" operator="containsText" text="not">
      <formula>NOT(ISERROR(SEARCH("not",C89)))</formula>
    </cfRule>
  </conditionalFormatting>
  <conditionalFormatting sqref="F90:M90">
    <cfRule type="containsText" dxfId="21" priority="8" operator="containsText" text="Not Ok">
      <formula>NOT(ISERROR(SEARCH("Not Ok",F90)))</formula>
    </cfRule>
  </conditionalFormatting>
  <conditionalFormatting sqref="D90">
    <cfRule type="containsText" dxfId="20" priority="7" operator="containsText" text="not">
      <formula>NOT(ISERROR(SEARCH("not",D90)))</formula>
    </cfRule>
  </conditionalFormatting>
  <conditionalFormatting sqref="E90">
    <cfRule type="containsText" dxfId="19" priority="6" operator="containsText" text="Not Ok">
      <formula>NOT(ISERROR(SEARCH("Not Ok",E90)))</formula>
    </cfRule>
  </conditionalFormatting>
  <conditionalFormatting sqref="E94">
    <cfRule type="containsText" dxfId="18" priority="1" operator="containsText" text="Not Ok">
      <formula>NOT(ISERROR(SEARCH("Not Ok",E94)))</formula>
    </cfRule>
  </conditionalFormatting>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F16DD8603F44BB3B20849CB629D17" ma:contentTypeVersion="11" ma:contentTypeDescription="Create a new document." ma:contentTypeScope="" ma:versionID="bf84c5796de7613a1a820dee23149057">
  <xsd:schema xmlns:xsd="http://www.w3.org/2001/XMLSchema" xmlns:xs="http://www.w3.org/2001/XMLSchema" xmlns:p="http://schemas.microsoft.com/office/2006/metadata/properties" xmlns:ns3="ace63c99-2895-41f3-a6ce-bc63f32574fd" xmlns:ns4="c3ab423d-0433-44fc-9865-18816e73fe84" targetNamespace="http://schemas.microsoft.com/office/2006/metadata/properties" ma:root="true" ma:fieldsID="b0ec84fcdd4612136c42846c047f9c83" ns3:_="" ns4:_="">
    <xsd:import namespace="ace63c99-2895-41f3-a6ce-bc63f32574fd"/>
    <xsd:import namespace="c3ab423d-0433-44fc-9865-18816e73fe8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63c99-2895-41f3-a6ce-bc63f32574f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ab423d-0433-44fc-9865-18816e73fe8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BFF7BC-D274-42F2-B54E-C99757EB4F63}">
  <ds:schemaRefs>
    <ds:schemaRef ds:uri="http://schemas.microsoft.com/sharepoint/v3/contenttype/forms"/>
  </ds:schemaRefs>
</ds:datastoreItem>
</file>

<file path=customXml/itemProps2.xml><?xml version="1.0" encoding="utf-8"?>
<ds:datastoreItem xmlns:ds="http://schemas.openxmlformats.org/officeDocument/2006/customXml" ds:itemID="{831D34C9-FB19-466D-A698-AF8B728E601C}">
  <ds:schemaRefs>
    <ds:schemaRef ds:uri="ace63c99-2895-41f3-a6ce-bc63f32574fd"/>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c3ab423d-0433-44fc-9865-18816e73fe84"/>
    <ds:schemaRef ds:uri="http://www.w3.org/XML/1998/namespace"/>
  </ds:schemaRefs>
</ds:datastoreItem>
</file>

<file path=customXml/itemProps3.xml><?xml version="1.0" encoding="utf-8"?>
<ds:datastoreItem xmlns:ds="http://schemas.openxmlformats.org/officeDocument/2006/customXml" ds:itemID="{E5F137AE-9F14-4DF7-935E-B50FF2ECE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63c99-2895-41f3-a6ce-bc63f32574fd"/>
    <ds:schemaRef ds:uri="c3ab423d-0433-44fc-9865-18816e73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Allocations</vt:lpstr>
      <vt:lpstr>General Instructions</vt:lpstr>
      <vt:lpstr>Column Definitions</vt:lpstr>
      <vt:lpstr>Service Definitions</vt:lpstr>
      <vt:lpstr>Compliance Issues</vt:lpstr>
      <vt:lpstr>Nutrition Transfer Request</vt:lpstr>
      <vt:lpstr>180B IIIB</vt:lpstr>
      <vt:lpstr>180B IIIC1</vt:lpstr>
      <vt:lpstr>180B IIIC2</vt:lpstr>
      <vt:lpstr>180B IIID</vt:lpstr>
      <vt:lpstr>180B IIIE Age 60+ or EOD</vt:lpstr>
      <vt:lpstr>180B IIIE 18 and under or Disbl</vt:lpstr>
      <vt:lpstr>AFCSP</vt:lpstr>
      <vt:lpstr>SSCS</vt:lpstr>
      <vt:lpstr>EBS</vt:lpstr>
      <vt:lpstr>SPAP</vt:lpstr>
      <vt:lpstr>SHIP</vt:lpstr>
      <vt:lpstr>MIPPA</vt:lpstr>
      <vt:lpstr>Elder Abuse</vt:lpstr>
      <vt:lpstr>Overall Total</vt:lpstr>
      <vt:lpstr>CAU</vt:lpstr>
      <vt:lpstr>CAUTAU!CAUTAU</vt:lpstr>
      <vt:lpstr>CAUTAU</vt:lpstr>
      <vt:lpstr>ClaimMonth</vt:lpstr>
      <vt:lpstr>Date</vt:lpstr>
      <vt:lpstr>men</vt:lpstr>
      <vt:lpstr>Menominee_Tribe</vt:lpstr>
      <vt:lpstr>mentribe</vt:lpstr>
      <vt:lpstr>MIPPA</vt:lpstr>
      <vt:lpstr>NSIP1</vt:lpstr>
      <vt:lpstr>NSIP2</vt:lpstr>
      <vt:lpstr>Allocations!Print_Area</vt:lpstr>
      <vt:lpstr>CAUTAU!Print_Area</vt:lpstr>
      <vt:lpstr>'General Instructions'!Print_Area</vt:lpstr>
      <vt:lpstr>'Service Definitions'!Print_Area</vt:lpstr>
      <vt:lpstr>Allocations!Print_Titles</vt:lpstr>
      <vt:lpstr>CAUTAU!Print_Titles</vt:lpstr>
      <vt:lpstr>'Column Definitions'!Print_Titles</vt:lpstr>
      <vt:lpstr>'Service Definitions'!Print_Titles</vt:lpstr>
      <vt:lpstr>SHIP1</vt:lpstr>
      <vt:lpstr>SHIP2</vt:lpstr>
      <vt:lpstr>SPAP1</vt:lpstr>
      <vt:lpstr>SPAP2</vt:lpstr>
      <vt:lpstr>TAU</vt:lpstr>
      <vt:lpstr>TitleIII</vt:lpstr>
    </vt:vector>
  </TitlesOfParts>
  <Company>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weirsh</dc:creator>
  <cp:lastModifiedBy>Velasquez, Angela</cp:lastModifiedBy>
  <cp:revision/>
  <cp:lastPrinted>2019-08-08T17:13:58Z</cp:lastPrinted>
  <dcterms:created xsi:type="dcterms:W3CDTF">2002-10-21T12:08:15Z</dcterms:created>
  <dcterms:modified xsi:type="dcterms:W3CDTF">2022-01-05T14:23:59Z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0x010100B2DF16DD8603F44BB3B20849CB629D17</vt:lpwstr>
  </property>
</Properties>
</file>